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Custos Projeto Referencial" sheetId="1" r:id="rId4"/>
  </sheets>
  <definedNames>
    <definedName name="_xlnm._FilterDatabase" localSheetId="0">'Custos Projeto Referencial'!$B$4:$I$526</definedName>
    <definedName name="_xlnm.Print_Area" localSheetId="0">'Custos Projeto Referencial'!$B$1:$I$525</definedName>
    <definedName name="_xlnm.Print_Titles" localSheetId="0">'Custos Projeto Referencial'!$A$1:$IV$6</definedName>
    <definedName name="_xlnm.Print_Titles" localSheetId="0">'Custos Projeto Referencial'!$1:$6</definedName>
    <definedName name="_xlnm.Print_Area" localSheetId="0">'Custos Projeto Referencial'!$B$1:$I$525</definedName>
  </definedNames>
  <calcPr calcId="999999" calcMode="auto" calcCompleted="1" fullCalcOnLoad="0" forceFullCalc="0"/>
</workbook>
</file>

<file path=xl/comments1.xml><?xml version="1.0" encoding="utf-8"?>
<comments xmlns="http://schemas.openxmlformats.org/spreadsheetml/2006/main">
  <authors>
    <author>003181</author>
  </authors>
  <commentList>
    <comment ref="P1" authorId="0">
      <text>
        <r>
          <t xml:space="preserve">003181:INCC ACUMULADO DE JULHO 20190
 A DEZ. 2019
</t>
        </r>
      </text>
    </comment>
    <comment ref="Q1" authorId="0">
      <text>
        <r>
          <t xml:space="preserve">003181:
INDICE REPASSADO PELO SILVANO EM FEV.2020</t>
        </r>
      </text>
    </comment>
  </commentList>
</comments>
</file>

<file path=xl/sharedStrings.xml><?xml version="1.0" encoding="utf-8"?>
<sst xmlns="http://schemas.openxmlformats.org/spreadsheetml/2006/main" uniqueCount="1049">
  <si>
    <t>INCC (abr/2018 a dez/2019)</t>
  </si>
  <si>
    <t>Correção INCC</t>
  </si>
  <si>
    <t>CAGECE   -   PMI DESSALINIZAÇÃO FORTALEZA - 1m³/s</t>
  </si>
  <si>
    <t xml:space="preserve"> </t>
  </si>
  <si>
    <t>PLANILHA ESTIMATIVA - ANTEPROJETO</t>
  </si>
  <si>
    <t>DATA BASE:</t>
  </si>
  <si>
    <t>serviços preliminares</t>
  </si>
  <si>
    <t>NÍVEL</t>
  </si>
  <si>
    <t>ITEM</t>
  </si>
  <si>
    <t>DESCRIÇÃO DOS SERVIÇOS</t>
  </si>
  <si>
    <t>UNIDADE</t>
  </si>
  <si>
    <t>QUANTIDADE ESTIMADA</t>
  </si>
  <si>
    <t>PREÇO TOTAL (R$)</t>
  </si>
  <si>
    <t>ÓRGÃO</t>
  </si>
  <si>
    <t>CÓDIGO</t>
  </si>
  <si>
    <t>UD</t>
  </si>
  <si>
    <t>Captação</t>
  </si>
  <si>
    <t>Emissário</t>
  </si>
  <si>
    <t>Total</t>
  </si>
  <si>
    <t>mobilização</t>
  </si>
  <si>
    <t>conforme apresentação enviada pela GS</t>
  </si>
  <si>
    <t>preço unitário orçamento base julho 2019</t>
  </si>
  <si>
    <t>preço atualizado_bdi cagece</t>
  </si>
  <si>
    <t>preço atualizado_bdi DESSAL</t>
  </si>
  <si>
    <t>PMI DESSAL FORTALEZA</t>
  </si>
  <si>
    <t>administração local</t>
  </si>
  <si>
    <t>PROJETOS BÁSICOS E EXECUTIVOS</t>
  </si>
  <si>
    <t>logística</t>
  </si>
  <si>
    <t>1.1</t>
  </si>
  <si>
    <t>vb</t>
  </si>
  <si>
    <t>CONDUTAS ELEVATÓRIAS  (INTERLIGAÇÃO COM REDE CAGECE)</t>
  </si>
  <si>
    <t>2.1</t>
  </si>
  <si>
    <t>SERVIÇOS PRELIMINARES (INCLUI MOBILIZAÇÃO/ADMINISTRAÇÃO LOCAL)</t>
  </si>
  <si>
    <t>Canteiro do Obra</t>
  </si>
  <si>
    <t>2.2</t>
  </si>
  <si>
    <t>CANTEIRO DE OBRAS (INCLUI CONSTRUÇÃO DE CANTEIRO E MANUTENÇÃO)</t>
  </si>
  <si>
    <t>Implantação</t>
  </si>
  <si>
    <t>2.3</t>
  </si>
  <si>
    <t>TUBULAÇÕES E EQUIPAMENTOS - TRECHO 1 - PEAD DN 1000</t>
  </si>
  <si>
    <t>Manutenção</t>
  </si>
  <si>
    <t>2.3.1</t>
  </si>
  <si>
    <t>FORNECIMENTO, ASSENTAMENTO, ENSAIO E DESINFECÇÃO DE TUBAGEM EM PEAD DN1000, SDR17, INCLUINDO SOLDADURA TOPO A TOPO</t>
  </si>
  <si>
    <t>m</t>
  </si>
  <si>
    <t>Cotação</t>
  </si>
  <si>
    <t>Tubulação 1,325km – PEAD DN1000mm</t>
  </si>
  <si>
    <t>2.3.2</t>
  </si>
  <si>
    <t>FORNECIMENTO, ASSENTAMENTO E INSTALAÇÃO DE CONEXÕES E PEÇAS ESPECIAIS DN 1000</t>
  </si>
  <si>
    <t>un</t>
  </si>
  <si>
    <t>2.3.3</t>
  </si>
  <si>
    <t>TUBULAÇÕES E EQUIPAMENTOS - TRECHO 1 - PEAD DN 1000 (EXECUÇÃO DE VALAS COM RETIRADA E RECOMPOSIÇÃO DO PAVIMENTO)</t>
  </si>
  <si>
    <t>Comp.Cagece</t>
  </si>
  <si>
    <t>DN 1000</t>
  </si>
  <si>
    <t>DN 800</t>
  </si>
  <si>
    <t>2.3.4</t>
  </si>
  <si>
    <t>SERVIÇOS COMPLEMENTARES</t>
  </si>
  <si>
    <t>%</t>
  </si>
  <si>
    <t>2.4</t>
  </si>
  <si>
    <t>TUBULAÇÕES E EQUIPAMENTOS - TRECHO 2 - PEAD DN 710</t>
  </si>
  <si>
    <t>2.4.1</t>
  </si>
  <si>
    <t>FORNECIMENTO, ASSENTAMENTO, ENSAIO E DESINFECÇÃO DE TUBAGEM EM PEAD DN710, SDR17, INCLUINDO SOLDADURA TOPO A TOPO</t>
  </si>
  <si>
    <t>Tubulação 1,2km – PEAD  710mm</t>
  </si>
  <si>
    <t>FORNECIMENTO, ASSENTAMENTO E INSTALAÇÃO DE CONEXÕES E PEÇAS ESPECIAIS DN 710</t>
  </si>
  <si>
    <t>TUBULAÇÕES E EQUIPAMENTOS - TRECHO 2 - PEAD DN 710 (EXECUÇÃO DE VALAS COM RETIRADA E RECOMPOSIÇÃO DO PAVIMENTO)</t>
  </si>
  <si>
    <t>2.5</t>
  </si>
  <si>
    <t>TUBULAÇÕES E EQUIPAMENTOS - TRECHO 3 - PEAD DN 800</t>
  </si>
  <si>
    <t>FORNECIMENTO, ASSENTAMENTO, ENSAIO E DESINFECÇÃO DE TUBAGEM EM PEAD DN800, SDR17, INCLUINDO SOLDADURA TOPO A TOPO</t>
  </si>
  <si>
    <t>FORNECIMENTO, ASSENTAMENTO E INSTALAÇÃO DE CONEXÕES E PEÇAS ESPECIAIS DN 800</t>
  </si>
  <si>
    <t>TMND</t>
  </si>
  <si>
    <t>M</t>
  </si>
  <si>
    <t>TUBULAÇÕES E EQUIPAMENTOS - TRECHO 3 - PEAD DN 800 (EXECUÇÃO DE VALAS COM RETIRADA E RECOMPOSIÇÃO DO PAVIMENTO)</t>
  </si>
  <si>
    <t>2.3.5</t>
  </si>
  <si>
    <t>TORRE DE CAPTAÇÃO</t>
  </si>
  <si>
    <t>3.1</t>
  </si>
  <si>
    <t>3.2</t>
  </si>
  <si>
    <t>3.3</t>
  </si>
  <si>
    <t>OBRAS CIVIS</t>
  </si>
  <si>
    <t>3.3.1</t>
  </si>
  <si>
    <t>DRAGAGEM DE AREIA</t>
  </si>
  <si>
    <t>m³</t>
  </si>
  <si>
    <t>SICRO NOVO</t>
  </si>
  <si>
    <t>3.3.2</t>
  </si>
  <si>
    <t>TRANSPORTE DO MATERIAL DE DERROCAGEM</t>
  </si>
  <si>
    <t>3.3.3</t>
  </si>
  <si>
    <t>FORMA PLANA CHAPA COMPENSADA PLASTIFICADA, ESP.= 12MM UTIL. 5X</t>
  </si>
  <si>
    <t>m²</t>
  </si>
  <si>
    <t>SEINFRA-CE</t>
  </si>
  <si>
    <t>C1399</t>
  </si>
  <si>
    <t>3.3.4</t>
  </si>
  <si>
    <t>CONCRETO P/VIBR., FCK 30 MPA COM AGREGADO ADQUIRIDO</t>
  </si>
  <si>
    <t>C0844</t>
  </si>
  <si>
    <t>3.3.5</t>
  </si>
  <si>
    <t>LANÇAMENTO E APLICAÇÃO DE CONCRETO S/ ELEVAÇÃO</t>
  </si>
  <si>
    <t>C1604</t>
  </si>
  <si>
    <t>3.3.6</t>
  </si>
  <si>
    <t>ARMADURA DE AÇO CA-50</t>
  </si>
  <si>
    <t>kg</t>
  </si>
  <si>
    <t>C0215</t>
  </si>
  <si>
    <t>3.3.7</t>
  </si>
  <si>
    <t>MERGULHADOR</t>
  </si>
  <si>
    <t>h</t>
  </si>
  <si>
    <t>SICRO</t>
  </si>
  <si>
    <t>P9860</t>
  </si>
  <si>
    <t>3.3.8</t>
  </si>
  <si>
    <t>EMBARCAÇÃO EMPURRADORA MULTI-PROPÓSITO COM GUINDASTE HIDRÁULICO DE 11 MT - 2 X 150 HP</t>
  </si>
  <si>
    <t>E9603</t>
  </si>
  <si>
    <t>3.3.9</t>
  </si>
  <si>
    <t>EMBARCAÇÃO DE TRANSPORTE DE PESSOAL E APOIO LOGÍSTICO - 175 HP</t>
  </si>
  <si>
    <t>E9601</t>
  </si>
  <si>
    <t>3.3.10</t>
  </si>
  <si>
    <t>LANCHA DE APOIO - 40 HP</t>
  </si>
  <si>
    <t>E9608</t>
  </si>
  <si>
    <t>3.3.11</t>
  </si>
  <si>
    <t>REBOCADOR - 2 X 360 HP</t>
  </si>
  <si>
    <t>E9606</t>
  </si>
  <si>
    <t>3.3.12</t>
  </si>
  <si>
    <t>SERVIÇOS COMPLEMENTARES (OFF SHORE)</t>
  </si>
  <si>
    <t>=soma(G33:G43)*,05</t>
  </si>
  <si>
    <t>4/5</t>
  </si>
  <si>
    <t>CONDUTA DE ADUÇÃO / EXPULSÃO</t>
  </si>
  <si>
    <t>4.1/5.1</t>
  </si>
  <si>
    <t>4.2/5.2</t>
  </si>
  <si>
    <t>4.3/5.3</t>
  </si>
  <si>
    <t>OBRAS OFF-SHORE</t>
  </si>
  <si>
    <t>quant.</t>
  </si>
  <si>
    <t>preço total</t>
  </si>
  <si>
    <t>preço unitário</t>
  </si>
  <si>
    <t>quant.readequada</t>
  </si>
  <si>
    <t>preço readequado</t>
  </si>
  <si>
    <t>4.3.1/5.3.1</t>
  </si>
  <si>
    <t>extensão orçamento original</t>
  </si>
  <si>
    <t>4.3.2/5.3.2</t>
  </si>
  <si>
    <t>DERROCAMENTO</t>
  </si>
  <si>
    <t>extensão orçamento ajustado</t>
  </si>
  <si>
    <t>4.3.3/5.3.3</t>
  </si>
  <si>
    <t>percentual a ser mantido dos serviços</t>
  </si>
  <si>
    <t>4.3.4/5.3.4</t>
  </si>
  <si>
    <t>ENROCAMENTO</t>
  </si>
  <si>
    <t>ton</t>
  </si>
  <si>
    <t>4.3.5/5.3.5</t>
  </si>
  <si>
    <t>CARGA E TRANSPORTE DE MATERIAL PÉTREO PARA O NÚCLEO - CAMINHO DE SERVIÇO EM LEITO NATURAL - DMT DE 3.000 M - COM CAMINHÃO BASCULANTE DE 8 M³</t>
  </si>
  <si>
    <t>4.3.6/5.3.6</t>
  </si>
  <si>
    <t>TRANSPORTE E LANÇAMENTO DE ROCHAS</t>
  </si>
  <si>
    <t>4.3.7/5.3.7</t>
  </si>
  <si>
    <t>FORNECIMENTO E LANÇAMENTO DE TUBO PEAD DN1600</t>
  </si>
  <si>
    <t>incc</t>
  </si>
  <si>
    <t>4.3.8/5.3.8</t>
  </si>
  <si>
    <t>FORNECIMENTO E LANÇAMENTO DE TUBO PEAD DN1200</t>
  </si>
  <si>
    <t>4.3.9/5.3.9</t>
  </si>
  <si>
    <t>ENSECADEIRA PROVISÓRIA</t>
  </si>
  <si>
    <t>C2767</t>
  </si>
  <si>
    <t>4.3.10/5.3.10</t>
  </si>
  <si>
    <t>REMOÇÃO E TRANSPORTE DO MATERIAL PROVENIENTE DA REMOÇÃO DA ENSECADEIRA</t>
  </si>
  <si>
    <t>SABESP</t>
  </si>
  <si>
    <t>70190145</t>
  </si>
  <si>
    <t>4.3.11/5.3.11</t>
  </si>
  <si>
    <t>4.4/5.4</t>
  </si>
  <si>
    <t xml:space="preserve">OBRAS DE INTERLIGAÇÃO EM VIAS ( CAPTAÇÃO ETA / EXPULSÃO ETA) </t>
  </si>
  <si>
    <t>4.4.1/5.4.1</t>
  </si>
  <si>
    <t>SERVIÇO COMPLETO PARA TUBO PEAD DN1600 (MND)</t>
  </si>
  <si>
    <t>4.4.2/5.4.2</t>
  </si>
  <si>
    <t>SERVIÇO COMPLETO PARA TUBO PEAD DN1200 (MÉTODO DESTRUTIVO)</t>
  </si>
  <si>
    <t>4.4.3/5.4.3</t>
  </si>
  <si>
    <t>SERVIÇO COMPLETO PARA TUBO PEAD DN1200 (MND)</t>
  </si>
  <si>
    <t>PLANTA/LAYOUT</t>
  </si>
  <si>
    <t>6.1</t>
  </si>
  <si>
    <t>6.2</t>
  </si>
  <si>
    <t>6.3</t>
  </si>
  <si>
    <t>CÂMARA DE CAPTAÇÃO</t>
  </si>
  <si>
    <t>3</t>
  </si>
  <si>
    <t>6.4.3</t>
  </si>
  <si>
    <t>TERRAPLENAGEM</t>
  </si>
  <si>
    <t>6.4.3.1</t>
  </si>
  <si>
    <t>ESCAVAÇÃO MECÂNICA SOLO DE 1A CAT.</t>
  </si>
  <si>
    <t>C2790</t>
  </si>
  <si>
    <t>6.4.3.2</t>
  </si>
  <si>
    <t>ATERRO FINAL COM MATERIAIS PROVENIENTES DA ESCAVAÇÃO, INCLUINDO COMPACTAÇÃO NÃO INFERIOR A 95% DO ENSAIO PROCTOR MODIFICADO.</t>
  </si>
  <si>
    <t>C4667</t>
  </si>
  <si>
    <t>6.4.3.3</t>
  </si>
  <si>
    <t>REMOÇÃO DE MATERIAL DE ESCAVAÇÃO INCLUSIVE A CARGA, TRANSPORTE E DESCARGA EM BOTA FORA A QQ DISTÂNCIA</t>
  </si>
  <si>
    <t>6.4.3.4</t>
  </si>
  <si>
    <t>Serviços Complementares</t>
  </si>
  <si>
    <t>6.4.4</t>
  </si>
  <si>
    <t>FUNDAÇÃO</t>
  </si>
  <si>
    <t>6.4.4.1</t>
  </si>
  <si>
    <t>ESTACA ESCAVADA D=100 CM</t>
  </si>
  <si>
    <t>70070018</t>
  </si>
  <si>
    <t>6.4.4.2</t>
  </si>
  <si>
    <t>ESTACA ESCAVADA D=120 CM</t>
  </si>
  <si>
    <t>6.4.4.3</t>
  </si>
  <si>
    <t>COLUNA DE JET GROUTING VERTICAL D = 80 CM EM SOLO - PERFURAÇÃO E INJEÇÃO</t>
  </si>
  <si>
    <t>6.4.4.4</t>
  </si>
  <si>
    <t>Demolição do JET GROUTING</t>
  </si>
  <si>
    <t>6.4.4.5</t>
  </si>
  <si>
    <t>6.4.5</t>
  </si>
  <si>
    <t>6.4.5.1</t>
  </si>
  <si>
    <t>6.4.5.2</t>
  </si>
  <si>
    <t>6.4.5.3</t>
  </si>
  <si>
    <t>6.4.5.4</t>
  </si>
  <si>
    <t>6.4.5.5</t>
  </si>
  <si>
    <t>CONCRETO MAGRO, FCK 10 MPA</t>
  </si>
  <si>
    <t>C0838</t>
  </si>
  <si>
    <t>6.4.5.6</t>
  </si>
  <si>
    <t>CIMBRAMENTO</t>
  </si>
  <si>
    <t>C3470</t>
  </si>
  <si>
    <t>6.4.5.7</t>
  </si>
  <si>
    <t>IMPERMEABILIZACAO DE ESTRUTURAS ENTERRADAS, COM TINTA ASFALTICA, DUAS DEMAOS.</t>
  </si>
  <si>
    <t>SINAPI</t>
  </si>
  <si>
    <t>74106/1</t>
  </si>
  <si>
    <t>6.4.5.8</t>
  </si>
  <si>
    <t>6.4.6</t>
  </si>
  <si>
    <t>ESTRUTURAS METÁLICAS</t>
  </si>
  <si>
    <t>6.4.6.1</t>
  </si>
  <si>
    <t>ESTRUTURA DE AÇO MÉDIO OU SEÇÕES ASTM A572 GR50, INCLUINDO PINTURA PRIMÁRIA E ACABAMENTO - FORNECIMENTO E MONTAGEM</t>
  </si>
  <si>
    <t>2408149</t>
  </si>
  <si>
    <t>6.4.6.2</t>
  </si>
  <si>
    <t>6.4.7</t>
  </si>
  <si>
    <t>ALVENARIA</t>
  </si>
  <si>
    <t>6.4.7.1</t>
  </si>
  <si>
    <t>ALVENARIA DE BLOCO DE CONCRETO (19x19x39)cm C/ARGAMASSA MISTA DE CAL HIDRATADA ESP=19 cm</t>
  </si>
  <si>
    <t>C0048</t>
  </si>
  <si>
    <t>6.4.7.2</t>
  </si>
  <si>
    <t>ALVENARIA DE BLOCO DE CONCRETO (9x19x39)cm C/ARGAMASSA MISTA DE CAL HIDRATADA ESP=9 cm</t>
  </si>
  <si>
    <t>C3743</t>
  </si>
  <si>
    <t>6.4.7.3</t>
  </si>
  <si>
    <t>6.4.8</t>
  </si>
  <si>
    <t>ARQUITETURA E ACABAMENTO</t>
  </si>
  <si>
    <t>6.4.8.1</t>
  </si>
  <si>
    <t>PISO EM CONCRETO ACABADO À TALOCHA MECÂNICA COM ENDURECEDOR DE SUPERFÍCIE TIPO "NS BRASIL NS BOND EPL" , NA COR CINZA RAL7037, COM ACABAMENTO ANTIDERRAPANTE (A1)</t>
  </si>
  <si>
    <t>C1847</t>
  </si>
  <si>
    <t>6.4.8.2</t>
  </si>
  <si>
    <t>RODAPÉ EM MEIA CANA DE CIMENTO ACABACO COM EPOXI TIPO "NS BRASIL - NS ARGAMASSA M4000 - RDP", NA COR CINZA RAL7037 (B1)</t>
  </si>
  <si>
    <t>C2244</t>
  </si>
  <si>
    <t>6.4.8.3</t>
  </si>
  <si>
    <t>PINTURA SOBRE BLOCOS DE CONCRETO COM TINTA TIPO "SUVINIL CLÁSSICA", ACABADO FOSCO AVELUDADO, NA COR BRANCO RAL9010 (C1)</t>
  </si>
  <si>
    <t>C1616</t>
  </si>
  <si>
    <t>6.4.8.4</t>
  </si>
  <si>
    <t>EMBOSSO AREADO FINO PINTADO A TINTA TIPO "SUVINIL PROTEÇÃO TOTAL", NA COR CINZA CONCRETO (E1)</t>
  </si>
  <si>
    <t>70120003</t>
  </si>
  <si>
    <t>6.4.8.5</t>
  </si>
  <si>
    <t>TELHAMENTO COM TELHA METÁLICA TERMOACÚSTICA E = 30 MM, COM ATÉ 2 ÁGUAS, INCLUSO IÇAMENTO. AF_06/2016</t>
  </si>
  <si>
    <t>94216</t>
  </si>
  <si>
    <t>6.4.8.6</t>
  </si>
  <si>
    <t>SISTEMA DE IMPERMEABILIZAÇÃO PARA COBERTURA DE ACESSIBILIDADE LIMITADA, COM ISOLAMENTO TÉRMICO, DO TIPO "NTC BRASIL - MANTA ASFÁLTICA", COM 5MM DE ESPESSURA (E6)</t>
  </si>
  <si>
    <t>6.4.8.7</t>
  </si>
  <si>
    <t>PORTA EXTERIOR METÁLICA DUPLA (2,00x2,50m)</t>
  </si>
  <si>
    <t>C1967</t>
  </si>
  <si>
    <t>6.4.8.8</t>
  </si>
  <si>
    <t>PORTA INTERIOR METÁLICA DUPLA (1,60x2,50m)</t>
  </si>
  <si>
    <t>6.4.8.9</t>
  </si>
  <si>
    <t>Cerca ou Gradil ou Muro (Vedação) - h=3,00m</t>
  </si>
  <si>
    <t>6.4.8.10</t>
  </si>
  <si>
    <t>6.4</t>
  </si>
  <si>
    <t>EDIFÍCIO DE ADMINISTRAÇÃO (2 PISOS)</t>
  </si>
  <si>
    <t>6.5.1</t>
  </si>
  <si>
    <t>6.5.1.1</t>
  </si>
  <si>
    <t>6.5.1.2</t>
  </si>
  <si>
    <t>6.5.1.3</t>
  </si>
  <si>
    <t>6.5.1.4</t>
  </si>
  <si>
    <t>6.5.2</t>
  </si>
  <si>
    <t>6.5.2.1</t>
  </si>
  <si>
    <t>6.5.2.2</t>
  </si>
  <si>
    <t>6.5.3</t>
  </si>
  <si>
    <t>6.5.3.1</t>
  </si>
  <si>
    <t>6.5.3.2</t>
  </si>
  <si>
    <t>6.5.3.3</t>
  </si>
  <si>
    <t>6.5.3.4</t>
  </si>
  <si>
    <t>6.5.3.5</t>
  </si>
  <si>
    <t>6.5.3.6</t>
  </si>
  <si>
    <t>6.5.3.7</t>
  </si>
  <si>
    <t>6.5.3.8</t>
  </si>
  <si>
    <t>6.5.4</t>
  </si>
  <si>
    <t>6.5.4.1</t>
  </si>
  <si>
    <t>ALVENARIA DE BLOCO DE CONCRETO (9X19X39)CM C/ARGAMASSA MISTA DE CAL HIDRATADA ESP=9 CM</t>
  </si>
  <si>
    <t>6.5.4.2</t>
  </si>
  <si>
    <t>ALVENARIA DE BLOCO DE CONCRETO (19X19X39)CM C/ARGAMASSA MISTA DE CAL HIDRATADA ESP=19 CM</t>
  </si>
  <si>
    <t>6.5.4.3</t>
  </si>
  <si>
    <t>6.5.5</t>
  </si>
  <si>
    <t>ESTRUTURAS COMPLEMENTARES</t>
  </si>
  <si>
    <t>6.5.5.1</t>
  </si>
  <si>
    <t>REDES HIDRÁULICAS</t>
  </si>
  <si>
    <t>6.5.5.1.1</t>
  </si>
  <si>
    <t>FORNENCIMENTO E INSTALAÇÃO DE TUBO DE PVC RÍGIDO MARROM, PONTA E BOLSA PARA JUNTA SOLDÁVEL, CLASSE A, INCLUINDO ACESSÓRIOS DE LIGAÇÃO, FIXAÇÕES E CONEXÕES E ANEL DE BORRACHA, DA MARCA TIGRE, OU EQUIVALENTE, NOS SEGUINTES DIÂMETROS: - DIÂMETRO 75MM</t>
  </si>
  <si>
    <t>C2631</t>
  </si>
  <si>
    <t>6.5.5.1.2</t>
  </si>
  <si>
    <t>FORNENCIMENTO E INSTALAÇÃO DE TUBO DE PVC RÍGIDO MARROM, PONTA E BOLSA PARA JUNTA SOLDÁVEL, CLASSE A, INCLUINDO ACESSÓRIOS DE LIGAÇÃO, FIXAÇÕES E CONEXÕES E ANEL DE BORRACHA, DA MARCA TIGRE, OU EQUIVALENTE, NOS SEGUINTES DIÂMETROS: - DIÂMETRO 50MM</t>
  </si>
  <si>
    <t>C0291</t>
  </si>
  <si>
    <t>6.5.5.1.3</t>
  </si>
  <si>
    <t>FORNENCIMENTO E INSTALAÇÃO DE TUBO DE PVC RÍGIDO MARROM, PONTA E BOLSA PARA JUNTA SOLDÁVEL, CLASSE A, INCLUINDO ACESSÓRIOS DE LIGAÇÃO, FIXAÇÕES E CONEXÕES E ANEL DE BORRACHA, DA MARCA TIGRE, OU EQUIVALENTE, NOS SEGUINTES DIÂMETROS: - DIÂMETRO 40MM</t>
  </si>
  <si>
    <t>C2627</t>
  </si>
  <si>
    <t>6.5.5.1.4</t>
  </si>
  <si>
    <t>FORNENCIMENTO E INSTALAÇÃO DE TUBO DE PVC RÍGIDO MARROM, PONTA E BOLSA PARA JUNTA SOLDÁVEL, CLASSE A, INCLUINDO ACESSÓRIOS DE LIGAÇÃO, FIXAÇÕES E CONEXÕES E ANEL DE BORRACHA, DA MARCA TIGRE, OU EQUIVALENTE, NOS SEGUINTES DIÂMETROS: - DIÂMETRO 32MM</t>
  </si>
  <si>
    <t>C2626</t>
  </si>
  <si>
    <t>6.5.5.1.5</t>
  </si>
  <si>
    <t>FORNENCIMENTO E INSTALAÇÃO DE TUBO DE PVC RÍGIDO MARROM, PONTA E BOLSA PARA JUNTA SOLDÁVEL, CLASSE A, INCLUINDO ACESSÓRIOS DE LIGAÇÃO, FIXAÇÕES E CONEXÕES E ANEL DE BORRACHA, DA MARCA TIGRE, OU EQUIVALENTE, NOS SEGUINTES DIÂMETROS: - DIÂMETRO 25MM</t>
  </si>
  <si>
    <t>C2625</t>
  </si>
  <si>
    <t>6.5.5.1.6</t>
  </si>
  <si>
    <t>FORNENCIMENTO E INSTALAÇÃO DE TUBO DE PVC RÍGIDO MARROM, PONTA E BOLSA PARA JUNTA SOLDÁVEL, CLASSE A, INCLUINDO ACESSÓRIOS DE LIGAÇÃO, FIXAÇÕES E CONEXÕES E ANEL DE BORRACHA, DA MARCA TIGRE, OU EQUIVALENTE, NOS SEGUINTES DIÂMETROS: - DIÂMETRO 20MM</t>
  </si>
  <si>
    <t>C2624</t>
  </si>
  <si>
    <t>6.5.5.1.7</t>
  </si>
  <si>
    <t>FORNECIMENTO E INSTALAÇÃO DE VÁLVULA DE GAVETA, INSTALADA EM CAIXA NO PAVIMENTO, PARA ALIMENTAÇÃO DE ÁGUA AO EDIFÍCIO DE ADMINISTRAÇÃO, INCLUINDO TODOS OS ACESSÓRIOS, MATERIAS, TRABALHOS, MOVIMENTOS DE TERRA , LEVANTAMENTO E REPOSIÇÃO DO PAVIMENTO E TODOS</t>
  </si>
  <si>
    <t>70140057</t>
  </si>
  <si>
    <t>6.5.5.1.8</t>
  </si>
  <si>
    <t>VÁLVULA DE GAVETA, INCLUINDO TODOS OS ACESSÓRIOS E TRABALHOS NECESSÁRIOS NOS SEGUINTES DIÂMETROS: - DIÂMETRO 40MM</t>
  </si>
  <si>
    <t>6.5.5.1.9</t>
  </si>
  <si>
    <t>VÁLVULA DE GAVETA, INCLUINDO TODOS OS ACESSÓRIOS E TRABALHOS NECESSÁRIOS NOS SEGUINTES DIÂMETROS: - DIÂMETRO 32MM</t>
  </si>
  <si>
    <t>6.5.5.1.10</t>
  </si>
  <si>
    <t>VÁLVULA DE GAVETA, INCLUINDO TODOS OS ACESSÓRIOS E TRABALHOS NECESSÁRIOS NOS SEGUINTES DIÂMETROS: - DIÂMETRO 25MM</t>
  </si>
  <si>
    <t>6.5.5.1.11</t>
  </si>
  <si>
    <t>VÁLVULA DE GAVETA, INCLUINDO TODOS OS ACESSÓRIOS E TRABALHOS NECESSÁRIOS NOS SEGUINTES DIÂMETROS: - DIÂMETRO 20MM</t>
  </si>
  <si>
    <t>6.5.5.1.12</t>
  </si>
  <si>
    <t>BACIA SANITÁRIA DE LOUÇA BRANCA - CONVENCIONAL</t>
  </si>
  <si>
    <t>6.5.5.1.13</t>
  </si>
  <si>
    <t>LAVATÓRIO DE LOUÇA BRANCA C/COLUNA, C/ TORNEIRA E ACESSÓRIOS</t>
  </si>
  <si>
    <t>C1618</t>
  </si>
  <si>
    <t>6.5.5.1.14</t>
  </si>
  <si>
    <t>BANCADA EM GRANITO P/ PIA DE COZINHA, INCL. CUBA DE AÇO INOX E ACESSÓRIOS</t>
  </si>
  <si>
    <t>C3997</t>
  </si>
  <si>
    <t>6.5.5.1.15</t>
  </si>
  <si>
    <t>MICTORIO DE LOUÇA BRANCA</t>
  </si>
  <si>
    <t>C1792</t>
  </si>
  <si>
    <t>6.5.5.1.16</t>
  </si>
  <si>
    <t>HIDRÔMETRO DO TIPO MULTIJATO MAGNÉTICO, EM BRONZE FUNDIDO, EXTREMIDADES COM PONTAS ROSCADAS, MODELO DOTADO DE PULSO PARA AUTOMAÇÃO PREDIAL LINHA 9000, INCLUINDO TODOS OS ACESSÓRIOS DE LIGAÇÃO, FIXAÇÃO, CONDUTORES ELÉTRICOS, CONTROLADORES E PROGRAMAÇÃO, RE</t>
  </si>
  <si>
    <t>C2845</t>
  </si>
  <si>
    <t>6.5.5.1.17</t>
  </si>
  <si>
    <t>FORNECIMENTO E INSTALAÇÃO DE TUBULAÇÃO DE PVC RÍGIDO CINZA PARA ESGOTO, SÉRIE NORMAL, COM PONTA E BOLSA PARA JUNTA ELÁSTICA, LUVA E ANEL DE BORRACHA, A INSTALAR NOS RAMAIS DE DESCARGA ATÉ DN90MM, INCLUINDO FIXAÇÕES E CONEXÕES REF.: TIGRE,OU EQUIVALENTE, I</t>
  </si>
  <si>
    <t>C0292</t>
  </si>
  <si>
    <t>6.5.5.1.18</t>
  </si>
  <si>
    <t>6.5.5.1.19</t>
  </si>
  <si>
    <t>FORNECIMENTO E INSTALAÇÃO DE TUBULAÇÃO DE PVC RIGIDO PARA ESGOTO, SÉRIE REFORÇADO, COM PONTA E BOLSA PARA JUNTA ELÁSTICA, LUVA E ANEL DE BORRACHA, A INSTALAR NA TUBULAÇÃO ENTERRADA,REF.: TIGRE, OU EQUIVALENTE, INCLUINDO MOVIMENTOS DE TERRA, FIXAÇÕES, ACES</t>
  </si>
  <si>
    <t>C0281</t>
  </si>
  <si>
    <t>6.5.5.1.20</t>
  </si>
  <si>
    <t>FORNECIMENTO E INSTALAÇÃO DE TERMINAL DE VENTILAÇÃO EM PVC RÍGIDO BRANCO PARA ESGOTO, SÉRIE NORMAL, COM PONTA E BOLSA PARA JUNTA ELÁSTICA, REF.: TIGRE; INCLUINDO FIXAÇÃO E CONEXÕES DE PVC RÍGIDO, COM PONTA E BOLSA PARA JUNTA ELÁSTICA, LUVA E ANEL DE BORRA</t>
  </si>
  <si>
    <t>6.5.5.1.21</t>
  </si>
  <si>
    <t>6.5.5.1.22</t>
  </si>
  <si>
    <t>6.5.5.1.23</t>
  </si>
  <si>
    <t>FORNECIMENTO E INSTALAÇÃO DE SIFÃO DE GARRAFA COM CESTO RETENTOR EM PVC RÍGIDO, REF.: TIGRE; INCLUINDO FIXAÇÃO E CONEXÕES DE PVC RÍGIDO, NOS SEGUINTES DIÂMETROS: - DIÂMETRO 50</t>
  </si>
  <si>
    <t>C2272</t>
  </si>
  <si>
    <t>6.5.5.1.24</t>
  </si>
  <si>
    <t>VÁLVULA DE RETENÇÃO DE PÉ C/CRIVO D= 32MM (1 1/4")</t>
  </si>
  <si>
    <t>C2691</t>
  </si>
  <si>
    <t>6.5.5.1.25</t>
  </si>
  <si>
    <t>VÁLVULA DE RETENÇÃO DE PÉ C/CRIVO D= 40MM (1 1/2")</t>
  </si>
  <si>
    <t>C2692</t>
  </si>
  <si>
    <t>6.5.5.1.26</t>
  </si>
  <si>
    <t>AQUECEDOR ELÉTRICO CAP.50  A 250L. 110/220V</t>
  </si>
  <si>
    <t>C0102</t>
  </si>
  <si>
    <t>6.5.5.1.27</t>
  </si>
  <si>
    <t>BOMBA CENTRÍFUGA P/ PRESSURIZAÇÃO/HIDRANTE 10 CV</t>
  </si>
  <si>
    <t>C0448</t>
  </si>
  <si>
    <t>6.5.5.1.28</t>
  </si>
  <si>
    <t>RALO SECO  PVC RÍGIDO</t>
  </si>
  <si>
    <t>C2093</t>
  </si>
  <si>
    <t>6.5.5.1.29</t>
  </si>
  <si>
    <t>SIFÃO CROMADO 1 1/4" X 2" (INSTALADO)</t>
  </si>
  <si>
    <t>C2270</t>
  </si>
  <si>
    <t>6.5.5.1.30</t>
  </si>
  <si>
    <t>POÇO DE VISITA DE ALVENARIA P/ GALERIA DE ÁGUAS PLUVIAIS DIAM. = 1M  E PROFUNDIDADE= 2M</t>
  </si>
  <si>
    <t>C2018</t>
  </si>
  <si>
    <t>6.5.5.1.31</t>
  </si>
  <si>
    <t>TORNEIRA DE PRESSÃO CROMADA LONGA P/PIA</t>
  </si>
  <si>
    <t>C2504</t>
  </si>
  <si>
    <t>6.5.5.1.32</t>
  </si>
  <si>
    <t>APARELHO MISTURADOR P/PIA TIPO PAREDE</t>
  </si>
  <si>
    <t>C0092</t>
  </si>
  <si>
    <t>6.5.5.1.33</t>
  </si>
  <si>
    <t>TORNEIRA CIRÚRGICA (INSTALADO)</t>
  </si>
  <si>
    <t>C2502</t>
  </si>
  <si>
    <t>6.5.5.1.34</t>
  </si>
  <si>
    <t>CHUVEIRO PLÁSTICO (INSTALADO)</t>
  </si>
  <si>
    <t>C0797</t>
  </si>
  <si>
    <t>6.5.5.1.35</t>
  </si>
  <si>
    <t>6.5.5.2</t>
  </si>
  <si>
    <t>AVAC</t>
  </si>
  <si>
    <t>6.5.5.2.1</t>
  </si>
  <si>
    <t>SPLIT SYSTEM COMPLETO C/ CONTROLE REMOTO - CAP. 4,00 TR (FORNECIMENTO E MONTAGEM)</t>
  </si>
  <si>
    <t>UN</t>
  </si>
  <si>
    <t>C3865</t>
  </si>
  <si>
    <t>6.5.5.2.2</t>
  </si>
  <si>
    <t xml:space="preserve">DUTO DE EXAUSTÃO 600X250 MM </t>
  </si>
  <si>
    <t>C4789</t>
  </si>
  <si>
    <t>6.5.5.2.3</t>
  </si>
  <si>
    <t xml:space="preserve">DUTO DE EXAUSTÃO 300X250 MM </t>
  </si>
  <si>
    <t>C4785</t>
  </si>
  <si>
    <t>6.5.5.2.4</t>
  </si>
  <si>
    <t>DUTO DE EXAUSTÃO 400X200 MM</t>
  </si>
  <si>
    <t>C4786</t>
  </si>
  <si>
    <t>6.5.5.2.5</t>
  </si>
  <si>
    <t>DUTO DE EXAUSTÃO 500X200 MM</t>
  </si>
  <si>
    <t>C4787</t>
  </si>
  <si>
    <t>6.5.5.2.6</t>
  </si>
  <si>
    <t>DUTO DE EXAUSTÃO 400X250 MM</t>
  </si>
  <si>
    <t>6.5.5.2.7</t>
  </si>
  <si>
    <t>DUTO DE INSUFLAMENTO 300X250 MM</t>
  </si>
  <si>
    <t>6.5.5.2.8</t>
  </si>
  <si>
    <t>DUTO DE INSUFLAMENTO 250X200 MM</t>
  </si>
  <si>
    <t>C4784</t>
  </si>
  <si>
    <t>6.5.5.2.9</t>
  </si>
  <si>
    <t>DUTO DE INSUFLAMENTO 300X200 MM</t>
  </si>
  <si>
    <t>6.5.5.2.10</t>
  </si>
  <si>
    <t>DUTO DE INSUFLAMENTO 400X200 MM</t>
  </si>
  <si>
    <t>6.5.5.2.11</t>
  </si>
  <si>
    <t xml:space="preserve">DUTO DE INSUFLAMENTO 600X250 MM </t>
  </si>
  <si>
    <t>6.5.5.2.12</t>
  </si>
  <si>
    <t>TUBULAÇÃO PARA EXAUSTÃO Ø250 MM</t>
  </si>
  <si>
    <t>6.5.5.2.13</t>
  </si>
  <si>
    <t>TUBULAÇÃO PARA EXAUSTÃO Ø100 MM</t>
  </si>
  <si>
    <t>C4777</t>
  </si>
  <si>
    <t>6.5.5.2.14</t>
  </si>
  <si>
    <t>TUBULAÇÃO PARA EXAUSTÃO Ø125 MM</t>
  </si>
  <si>
    <t>C4778</t>
  </si>
  <si>
    <t>6.5.5.2.15</t>
  </si>
  <si>
    <t>TUBULAÇÃO PARA EXAUSTÃO Ø160 MM</t>
  </si>
  <si>
    <t>C4779</t>
  </si>
  <si>
    <t>6.5.5.2.16</t>
  </si>
  <si>
    <t>TUBULAÇÃO PARA EXAUSTÃO Ø180 MM</t>
  </si>
  <si>
    <t>C4780</t>
  </si>
  <si>
    <t>6.5.5.2.17</t>
  </si>
  <si>
    <t>TUBULAÇÃO PARA EXAUSTÃO Ø200 MM</t>
  </si>
  <si>
    <t>C4781</t>
  </si>
  <si>
    <t>6.5.5.2.18</t>
  </si>
  <si>
    <t>TUBULAÇÃO PARA INSUFLAMENTO Ø250 MM</t>
  </si>
  <si>
    <t>6.5.5.2.19</t>
  </si>
  <si>
    <t>TUBULAÇÃO PARA INSUFLAMENTO Ø100 MM</t>
  </si>
  <si>
    <t>6.5.5.2.20</t>
  </si>
  <si>
    <t>TUBULAÇÃO PARA INSUFLAMENTO Ø125 MM</t>
  </si>
  <si>
    <t>6.5.5.2.21</t>
  </si>
  <si>
    <t>TUBULAÇÃO PARA INSUFLAMENTO Ø160 MM</t>
  </si>
  <si>
    <t>6.5.5.2.22</t>
  </si>
  <si>
    <t>TUBULAÇÃO PARA INSUFLAMENTO Ø180 MM</t>
  </si>
  <si>
    <t>6.5.5.2.23</t>
  </si>
  <si>
    <t>TUBULAÇÃO PARA INSUFLAMENTO Ø200 MM</t>
  </si>
  <si>
    <t>6.5.5.2.24</t>
  </si>
  <si>
    <t>TUBULAÇÃO PARA INSUFLAMENTO Ø350 MM</t>
  </si>
  <si>
    <t>6.5.5.2.25</t>
  </si>
  <si>
    <t>FORNECIMENTO E INSTALAÇÃO DE TUBULAÇÃO DE GÁS REFRIGERANTE EM COBRE DESOXIDADO E DESIDRATADO, ESTRUTURA DE SUPORTE, TRABALHOS DE BRASAGEM, INCLUINDO TODOS OS ACESSÓRIOS DE MONTAGEM, ESTEIRAS METÁLICAS PLASTIFICADAS E ISOLAMENTO EM COQUILHA DE BORRACHA ESP</t>
  </si>
  <si>
    <t>C4776</t>
  </si>
  <si>
    <t>6.5.5.2.26</t>
  </si>
  <si>
    <t>GRELHAS INTERIORES DE INSUFLAMENTO DE AR COM REGISTO DE REGULAÇÃO DE CAUDAL AR. - GI - 200X100MM, DO TIPO KOOLAIR 20-SH-O, OU EQUIVALENTE.</t>
  </si>
  <si>
    <t>C3873</t>
  </si>
  <si>
    <t>6.5.5.2.27</t>
  </si>
  <si>
    <t>GRELHAS INTERIORES DE EXTRAÇÃO DE AR. - GE - 300X200, DO TIPO KOOLAIR 22-5</t>
  </si>
  <si>
    <t>6.5.5.2.28</t>
  </si>
  <si>
    <t>DIFUSOR DE INSUFLAMENTO DE AR COM REGISTO DE REGULAÇÃO DE CAUDAL DE AR. - DI - 225X225, DO TIPO FRANCE AIR DAU 40, COM REGISTO RFS 08</t>
  </si>
  <si>
    <t>C4121</t>
  </si>
  <si>
    <t>6.5.5.2.29</t>
  </si>
  <si>
    <t>VENTILADOR DE EXAUSTÃO</t>
  </si>
  <si>
    <t>C1354</t>
  </si>
  <si>
    <t>6.5.5.2.30</t>
  </si>
  <si>
    <t>6.5.5.3</t>
  </si>
  <si>
    <t>REDES ELÉTRICAS GERAIS</t>
  </si>
  <si>
    <t>6.5.5.3.1</t>
  </si>
  <si>
    <t>ILUMINAÇÃO NORMAL</t>
  </si>
  <si>
    <t>6.5.5.3.1.1</t>
  </si>
  <si>
    <t>LUMINÁRIA QUADRADA ENCASTRADA NO TETO</t>
  </si>
  <si>
    <t>C4108</t>
  </si>
  <si>
    <t>6.5.5.3.1.2</t>
  </si>
  <si>
    <t>LUMINÁRIA MODULAR ENCASTRADA NO TETO</t>
  </si>
  <si>
    <t>C4100</t>
  </si>
  <si>
    <t>6.5.5.3.1.3</t>
  </si>
  <si>
    <t>DOWNLIGHT ENCASTRADA NO TETO</t>
  </si>
  <si>
    <t>C4433</t>
  </si>
  <si>
    <t>6.5.5.3.1.4</t>
  </si>
  <si>
    <t>6.5.5.3.1.5</t>
  </si>
  <si>
    <t>LUMINÁRIA SALIENTE ESTANQUE</t>
  </si>
  <si>
    <t>C1666</t>
  </si>
  <si>
    <t>6.5.5.3.1.6</t>
  </si>
  <si>
    <t>DETETOR DE MOVIMENTO</t>
  </si>
  <si>
    <t>C4177</t>
  </si>
  <si>
    <t>6.5.5.3.1.7</t>
  </si>
  <si>
    <t>INTERRUPTOR (EMBEBIDO)</t>
  </si>
  <si>
    <t>C1494</t>
  </si>
  <si>
    <t>6.5.5.3.1.8</t>
  </si>
  <si>
    <t>INTERRUPTOR (SALIENTE, ESTANQUE)</t>
  </si>
  <si>
    <t>6.5.5.3.1.9</t>
  </si>
  <si>
    <t>COMUTADOR DE LUSTRE  (EMBEBIDO)</t>
  </si>
  <si>
    <t>C1492</t>
  </si>
  <si>
    <t>6.5.5.3.1.10</t>
  </si>
  <si>
    <t>COMUTADOR DE LUSTRE  (SALIENTE, ESTANQUE)</t>
  </si>
  <si>
    <t>6.5.5.3.1.11</t>
  </si>
  <si>
    <t>COMUTADOR DE ESCADA DUPLO  (EMBEBIDO)</t>
  </si>
  <si>
    <t>C1481</t>
  </si>
  <si>
    <t>6.5.5.3.1.12</t>
  </si>
  <si>
    <t>COMUTADOR DE ESCADA DUPLO  (SALIENTE, ESTANQUE)</t>
  </si>
  <si>
    <t>6.5.5.3.1.13</t>
  </si>
  <si>
    <t>INVERSOR DE GRUPO  (SALIENTE, ESTANQUE)</t>
  </si>
  <si>
    <t>6.5.5.3.1.14</t>
  </si>
  <si>
    <t>KIT DE EMERGÊNCIA A COLOCAR NA LUMINÁRIA</t>
  </si>
  <si>
    <t>C4561</t>
  </si>
  <si>
    <t>6.5.5.3.1.15</t>
  </si>
  <si>
    <t>QUADRO DE COMANDO DA ILUMINAÇÃO</t>
  </si>
  <si>
    <t>C2072</t>
  </si>
  <si>
    <t>6.5.5.3.1.16</t>
  </si>
  <si>
    <t>6.5.5.3.2</t>
  </si>
  <si>
    <t>ILUMINAÇÃO DE SEGURANÇA E ILUMINAÇÃO DE EMERGÊNCIA</t>
  </si>
  <si>
    <t>6.5.5.3.2.1</t>
  </si>
  <si>
    <t>BLOCO AUTÓNOMO PERMANENTE (LUMINÁRIA COLOCADA EM ÁREAS NOBRES DE SIMPLES FACE)</t>
  </si>
  <si>
    <t>C0389</t>
  </si>
  <si>
    <t>6.5.5.3.2.2</t>
  </si>
  <si>
    <t>BLOCO AUTÓNOMO PERMANENTE (LUMINÁRIA COLOCADA EM ÁREAS NOBRES DE DUPLA FACE)</t>
  </si>
  <si>
    <t>6.5.5.3.2.3</t>
  </si>
  <si>
    <t>BLOCO AUTÓNOMO PERMANENTE (LUMINÁRIA SALIENTE ESTANQUE DE SIMPLES FACE)</t>
  </si>
  <si>
    <t>6.5.5.3.2.4</t>
  </si>
  <si>
    <t>BLOCO AUTÓNOMO NÃO PERMANENTE (LUMINÁRIA SALIENTE ESTANQUE DE SIMPLES FACE)</t>
  </si>
  <si>
    <t>6.5.5.3.2.5</t>
  </si>
  <si>
    <t>6.5.5.3.3</t>
  </si>
  <si>
    <t>TOMADAS DE USOS GERAIS</t>
  </si>
  <si>
    <t>6.5.5.3.3.1</t>
  </si>
  <si>
    <t>TOMADA MONOFÁSICA SIMPLES</t>
  </si>
  <si>
    <t>C2484</t>
  </si>
  <si>
    <t>6.5.5.3.3.2</t>
  </si>
  <si>
    <t>TOMADA MONOFÁSICA COM TAMPA</t>
  </si>
  <si>
    <t>C2481</t>
  </si>
  <si>
    <t>6.5.5.3.3.3</t>
  </si>
  <si>
    <t>TOMADA MONOFÁSICA INSTALADA EM CALHA TÉCNICA</t>
  </si>
  <si>
    <t>6.5.5.3.3.4</t>
  </si>
  <si>
    <t>TOMADA MONOFÁSICA SALIENTE E ESTANQUE</t>
  </si>
  <si>
    <t>6.5.5.3.3.5</t>
  </si>
  <si>
    <t>TOMADA MONOFÁSICA INSTALADA EM CAIXA DE PAVIMENTO</t>
  </si>
  <si>
    <t>C4174</t>
  </si>
  <si>
    <t>6.5.5.3.3.6</t>
  </si>
  <si>
    <t>TOMADA MONOFÁSICA TIPO INDUSTRIAL SALIENTE E ESTANQUE</t>
  </si>
  <si>
    <t>6.5.5.3.3.7</t>
  </si>
  <si>
    <t>TOMADA TRIFÁSICA TIPO INDUSTRIAL, SALIENTE E ESTANQUE</t>
  </si>
  <si>
    <t>C2489</t>
  </si>
  <si>
    <t>6.5.5.3.3.8</t>
  </si>
  <si>
    <t>6.5.5.3.4</t>
  </si>
  <si>
    <t>CAMINHOS DE CABOS, CALHAS TÉCNICAS E CAIXAS PAVIMENTO</t>
  </si>
  <si>
    <t>6.5.5.3.4.1</t>
  </si>
  <si>
    <t>CAMINHO DE CABOS EM CHAPA METÁLICA (ELETRICIDADE) 300X60 MM</t>
  </si>
  <si>
    <t>C4535</t>
  </si>
  <si>
    <t>6.5.5.3.4.2</t>
  </si>
  <si>
    <t>CAMINHO DE CABOS EM CHAPA METÁLICA (ELETRICIDADE) 200X60 MM</t>
  </si>
  <si>
    <t>C1154</t>
  </si>
  <si>
    <t>6.5.5.3.4.3</t>
  </si>
  <si>
    <t>CAMINHO DE CABOS EM CHAPA METÁLICA (ELETRICIDADE) 100X60 MM</t>
  </si>
  <si>
    <t>C1155</t>
  </si>
  <si>
    <t>6.5.5.3.4.4</t>
  </si>
  <si>
    <t>CAMINHO DE CABOS EM CHAPA METÁLICA (TELECOMUNICAÇÕES) 200X60 MM</t>
  </si>
  <si>
    <t>6.5.5.3.4.5</t>
  </si>
  <si>
    <t>CAMINHO DE CABOS EM CHAPA METÁLICA (TELECOMUNICAÇÕES) 100X60 MM</t>
  </si>
  <si>
    <t>6.5.5.3.4.6</t>
  </si>
  <si>
    <t>CALHA TÉCNICA EM PVC COM 150X50MM, TRICOMPARTIMENTADA OU BICOMPARTIMNTADA INCLUINDO TODOS OS ACESSÓRIOS: CURVAS, TOPOS, FIXAÇÕES E TAMPA PARA A SUA MONTAGEM</t>
  </si>
  <si>
    <t>C0671</t>
  </si>
  <si>
    <t>6.5.5.3.4.7</t>
  </si>
  <si>
    <t>CAIXAS PAVIMENTO</t>
  </si>
  <si>
    <t>6.5.5.3.4.8</t>
  </si>
  <si>
    <t>CAMINHO DE CABOS INSTALADO NA VERTICAL INCLUINDO TAMPA 200X60</t>
  </si>
  <si>
    <t>6.5.5.3.4.9</t>
  </si>
  <si>
    <t>CAMINHO DE CABOS INSTALADO NA VERTICAL INCLUINDO TAMPA 100X60</t>
  </si>
  <si>
    <t>6.5.5.3.4.10</t>
  </si>
  <si>
    <t>6.5.5.3.5</t>
  </si>
  <si>
    <t>REDE DE TERRAS</t>
  </si>
  <si>
    <t>6.5.5.3.5.1</t>
  </si>
  <si>
    <t>SOLDADURA ALUMINOTÉRMICA (FITA A FITA)</t>
  </si>
  <si>
    <t xml:space="preserve">un </t>
  </si>
  <si>
    <t>C3909</t>
  </si>
  <si>
    <t>6.5.5.3.5.2</t>
  </si>
  <si>
    <t>SOLDADURA ALUMINOTÉRMICA (FITA AO PIQUET)</t>
  </si>
  <si>
    <t>6.5.5.3.5.3</t>
  </si>
  <si>
    <t>CABO XV R1G (35MM²  - MÍNIMO)</t>
  </si>
  <si>
    <t>C0520</t>
  </si>
  <si>
    <t>6.5.5.3.5.4</t>
  </si>
  <si>
    <t>VARETA COM 2M ⅝" EM AÇO COBREADO 250ΜM</t>
  </si>
  <si>
    <t>C3910</t>
  </si>
  <si>
    <t>6.5.5.3.5.5</t>
  </si>
  <si>
    <t>6.5.5.3.6</t>
  </si>
  <si>
    <t>ALIMENTAÇÃO E DISTRIBUIÇÃO DE ENERGIA</t>
  </si>
  <si>
    <t>6.5.5.3.6.1</t>
  </si>
  <si>
    <t>CABO ENTUBADO À VISTA EM PAREDES OU TETOS</t>
  </si>
  <si>
    <t>C0529</t>
  </si>
  <si>
    <t>6.5.5.3.6.2</t>
  </si>
  <si>
    <t>QUADRO ELÉTRICO NORMAL</t>
  </si>
  <si>
    <t>C2085</t>
  </si>
  <si>
    <t>6.5.5.3.6.3</t>
  </si>
  <si>
    <t>BOTONEIRA "COUP DE POING" PARA CORTE GERAL DE ENERGIA</t>
  </si>
  <si>
    <t>C0465</t>
  </si>
  <si>
    <t>6.5.5.3.6.4</t>
  </si>
  <si>
    <t>CAIXA DERIVAÇÃO SALIENTE</t>
  </si>
  <si>
    <t>C0598</t>
  </si>
  <si>
    <t>6.5.5.3.6.5</t>
  </si>
  <si>
    <t>6.5.5.3.7</t>
  </si>
  <si>
    <t>INSTALAÇÕES DE SEGURANÇA</t>
  </si>
  <si>
    <t>6.5.5.3.7.1</t>
  </si>
  <si>
    <t>SISTEMA AUTOMÁTICO DE DETEÇÃO DE INCÊNDIO</t>
  </si>
  <si>
    <t>6.5.5.3.7.1.1</t>
  </si>
  <si>
    <t>CENTRAL DO SISTEMA AUTOMÁTICO DE DETEÇÃO DE INCÊNDIO (CSADI)</t>
  </si>
  <si>
    <t>C4023</t>
  </si>
  <si>
    <t>6.5.5.3.7.1.2</t>
  </si>
  <si>
    <t>DETETOR ÓPTICO DE FUMOS</t>
  </si>
  <si>
    <t>cj</t>
  </si>
  <si>
    <t>C4041</t>
  </si>
  <si>
    <t>6.5.5.3.7.1.3</t>
  </si>
  <si>
    <t>DETETOR DE DUPLA TECNOLOGIA (ÓPTICO FUMOS E TERMOVELOCIMÉTRICO)</t>
  </si>
  <si>
    <t>6.5.5.3.7.1.4</t>
  </si>
  <si>
    <t>BOTONEIRA MANUAL DE ALARME</t>
  </si>
  <si>
    <t>6.5.5.3.7.1.5</t>
  </si>
  <si>
    <t>SINALIZADOR ACÚSTICO INTERIOR</t>
  </si>
  <si>
    <t>C4042</t>
  </si>
  <si>
    <t>6.5.5.3.7.1.6</t>
  </si>
  <si>
    <t>6.5.5.3.7.2</t>
  </si>
  <si>
    <t>SISTEMA AUTOMÁTICO DE DETEÇÃO DE INTRUSÃO E ROUBO</t>
  </si>
  <si>
    <t>6.5.5.3.7.2.1</t>
  </si>
  <si>
    <t>CENTRAL DO SISTEMA AUTOMÁTICO DE DETEÇÃO DE INTRUSÃO E ROUBO</t>
  </si>
  <si>
    <t>C4058</t>
  </si>
  <si>
    <t>6.5.5.3.7.2.2</t>
  </si>
  <si>
    <t xml:space="preserve">MÓDULO DE ENDEREÇAMENTO </t>
  </si>
  <si>
    <t>C4181</t>
  </si>
  <si>
    <t>6.5.5.3.7.2.3</t>
  </si>
  <si>
    <t>DETETOR VOLUMÉTRICO MULTIFEIXE (DUPLA TECNOLOGIA - ATÉ 12M)</t>
  </si>
  <si>
    <t>6.5.5.3.7.2.4</t>
  </si>
  <si>
    <t>CONTACTO MAGNÉTICO (PORTA DUPLA)</t>
  </si>
  <si>
    <t>C2031</t>
  </si>
  <si>
    <t>6.5.5.3.7.2.5</t>
  </si>
  <si>
    <t>SINALIZADOR ÓPTICO / ACÚSTICO (COM ROTAFLASH) PRÓPRIA PARA EXTERIOR</t>
  </si>
  <si>
    <t>C2275</t>
  </si>
  <si>
    <t>6.5.5.3.7.2.6</t>
  </si>
  <si>
    <t>6.5.5.3.7.3</t>
  </si>
  <si>
    <t>INSTALAÇÕES DE TELECOMUNICAÇÕES</t>
  </si>
  <si>
    <t>6.5.5.3.7.3.1</t>
  </si>
  <si>
    <t>TOMADA SIMPLES RJ45 - CAT.6 EMBEBIDA</t>
  </si>
  <si>
    <t>C3485</t>
  </si>
  <si>
    <t>6.5.5.3.7.3.2</t>
  </si>
  <si>
    <t>TOMADA SIMPLES RJ45 - CAT.6 SALIENTE</t>
  </si>
  <si>
    <t>6.5.5.3.7.3.3</t>
  </si>
  <si>
    <t>TOMADA SIMPLES RJ45 - CAT.6, INSTALADA EM CAIXA DE PAVIMENTO</t>
  </si>
  <si>
    <t>6.5.5.3.7.3.4</t>
  </si>
  <si>
    <t>TOMADA SIMPLES RJ45 - CAT.6 EMBEBIDA (INSTALADA EM CALHA TÉCNICA)</t>
  </si>
  <si>
    <t>6.5.5.3.7.3.5</t>
  </si>
  <si>
    <t>6.5</t>
  </si>
  <si>
    <t>EDIFÍCIO DO PROCESSO</t>
  </si>
  <si>
    <t>6.6.1</t>
  </si>
  <si>
    <t>6.6.1.1</t>
  </si>
  <si>
    <t>6.6.1.2</t>
  </si>
  <si>
    <t>6.6.1.3</t>
  </si>
  <si>
    <t>6.6.1.4</t>
  </si>
  <si>
    <t>6.6.2</t>
  </si>
  <si>
    <t>6.6.2.1</t>
  </si>
  <si>
    <t>6.6.2.2</t>
  </si>
  <si>
    <t>6.6.3</t>
  </si>
  <si>
    <t>6.6.3.1</t>
  </si>
  <si>
    <t>6.6.3.2</t>
  </si>
  <si>
    <t>6.6.3.3</t>
  </si>
  <si>
    <t>6.6.3.4</t>
  </si>
  <si>
    <t>6.6.3.5</t>
  </si>
  <si>
    <t>6.6.3.6</t>
  </si>
  <si>
    <t>6.6.3.7</t>
  </si>
  <si>
    <t>6.6.4</t>
  </si>
  <si>
    <t>6.6.4.1</t>
  </si>
  <si>
    <t>6.6.4.2</t>
  </si>
  <si>
    <t>6.6.5</t>
  </si>
  <si>
    <t>6.6.5.1</t>
  </si>
  <si>
    <t>6.6.5.2</t>
  </si>
  <si>
    <t>6.6.6</t>
  </si>
  <si>
    <t>ARQUITETURA E ACABAMENTO (EDIFÍCIO DE PROCESSO + ADMINISTRAÇÃO)</t>
  </si>
  <si>
    <t>6.6.6.1</t>
  </si>
  <si>
    <t>PAVIMENTO EM CONCRETO ACABADO À TALOCHA MECÂNICA COM ENDURECEDOR DE SUPERFÍCIE TIPO "NS BRASIL NS BOND EPL" , NA COR CINZA RAL7037, COM ACABAMENTO ANTIDERRAPANTE (A1)</t>
  </si>
  <si>
    <t>C1917</t>
  </si>
  <si>
    <t>6.6.6.2</t>
  </si>
  <si>
    <t>PAVIMENTO EM PORCELANATO ESMALTADO RETIFICADO ANTIDERRRAPANTE FORMATO 0.30M X 0.30M, CLASSE DE USO PEI 5, NA COR CINZA CLARO, TIPO PORTINARI (A3)</t>
  </si>
  <si>
    <t>C4434</t>
  </si>
  <si>
    <t>6.6.6.3</t>
  </si>
  <si>
    <t>PAVIMENTO VINÍLICO TIPO TARKETT LINHA DECODE CONCRETE LIGHT GREY REF: 25104008 (A4)</t>
  </si>
  <si>
    <t>72186</t>
  </si>
  <si>
    <t>6.6.6.4</t>
  </si>
  <si>
    <t>PAVIMENTO EM PORCELANATO ESMALTADO RETIFICADO ANTIDERRRAPANTE FORMATO 0.60M X 0.60M, CLASSE DE USO PEI 5, NA COR CINZA CONCRETO, TIPO PORTINARI (A5)</t>
  </si>
  <si>
    <t>87261</t>
  </si>
  <si>
    <t>6.6.6.5</t>
  </si>
  <si>
    <t>PAVIMENTO MODULAR PARA SALA ELÉCTRICA. (A6)</t>
  </si>
  <si>
    <t>C2901</t>
  </si>
  <si>
    <t>6.6.6.6</t>
  </si>
  <si>
    <t>6.6.6.7</t>
  </si>
  <si>
    <t>RODAPÉ EM ALUMÍNIO EXTRUDIDO COR RAL 9006 (B2)</t>
  </si>
  <si>
    <t>C2243</t>
  </si>
  <si>
    <t>6.6.6.8</t>
  </si>
  <si>
    <t>RODAPÉ EM PORCELANATO ESMALTADO RETIFICADO NA COR CINZA CONCRETO, TIPO PORTINARI (B3)</t>
  </si>
  <si>
    <t>88650</t>
  </si>
  <si>
    <t>6.6.6.9</t>
  </si>
  <si>
    <t>6.6.6.10</t>
  </si>
  <si>
    <t>REVESTIMENTO EM PORCELANATO ESMALTADO RETIFICADO FORMATO 0.30M X 0.30M, CLASSE DE USO PEI 5, NA COR CINZA CLARO, TIPO PORTINARI (C2)</t>
  </si>
  <si>
    <t>6.6.6.11</t>
  </si>
  <si>
    <t>EMBOSSO AREADO FINO PINTADO COM TINTA TIPO "SUVINIL FOSCO COMPLETO", ACABADO FOSCO, NA COR BRANCO RAL9010 (C3)</t>
  </si>
  <si>
    <t>6.6.6.12</t>
  </si>
  <si>
    <t>TETO DE DRYWALL TIPO D127 CLEANEO COM FURO REDONDO 12/25 DA KNAUF, COM VELO ACÚSTICO, COM PINTURA EM TINTA TIPO "SUVINIL GESSO E DRYWALL", ACABADO ACRÍLICO FOSCO, NA COR BRANCO RAL9010 (D1)</t>
  </si>
  <si>
    <t>96114</t>
  </si>
  <si>
    <t>6.6.6.13</t>
  </si>
  <si>
    <t>EMBOSSO AREADO FINO PINTADO COM TINTA TIPO "SUVINIL BANHEIROS E COZINHAS", ACABADO ACETINADO, NA COR BRANCO RAL9010 (D2)</t>
  </si>
  <si>
    <t>6.6.6.14</t>
  </si>
  <si>
    <t>TETO DE DRYWALL TIPO CHAPA ST - STANDART - DA KNAUF, COM PINTURA EM TINTA TIPO "SUVINIL GESSO E DRYWALL", ACABADO ACRÍLICO FOSCO, NA COR BRANCO RAL9010 (D3)</t>
  </si>
  <si>
    <t>6.6.6.15</t>
  </si>
  <si>
    <t>TETO DE DRYWALL TIPO CHAPA RU - RESISTENTE À UMIDADE DA KNAUF, COM PINTURA EM TINTA TIPO "SUVINIL BANHEIROS E COZINHAS", ACABADO ACETINADO, NA COR BRANCO RAL9010 (D4)</t>
  </si>
  <si>
    <t>96110</t>
  </si>
  <si>
    <t>6.6.6.16</t>
  </si>
  <si>
    <t>6.6.6.17</t>
  </si>
  <si>
    <t>6.6.6.18</t>
  </si>
  <si>
    <t xml:space="preserve">SISTEMA DE FACHADA EM SANDUICHE COM PERFIL TRAPEZOIDAL EXTERIOR DE AÇO GALVALUME COM 0.65 DE ESPESSURA TIPO PERFILOR ARCELLOR MITTAL, REF. LR 25, RAL9006, INSERIDA NA CLASSE DE AGRESSIVIDADE C4 EM GERAL E NA CLASSE C5M PARA LOCAIS SITUADOS A MENOS DE 1KM </t>
  </si>
  <si>
    <t>6.6.6.19</t>
  </si>
  <si>
    <t>PAINÉIS DE ALUMÍNIO COMPOSTO (ACM) TIPO ALUCOMAXX LINHA PREMIUM EUROMAX , COR CINZA RAL 9006 (E4)</t>
  </si>
  <si>
    <t>C3363</t>
  </si>
  <si>
    <t>6.6.6.20</t>
  </si>
  <si>
    <t>SISTEMA DE FACHADA STICK TIPO SCHÜCO FWS 50 OU EQUIVALENTE, ACABAMENTO COR CINZA RAL 9006, COM VIDRO LAMINADO TIPO COOL LITE LINHA K NEUTRAL DA CEBRACE (E5)</t>
  </si>
  <si>
    <t>C4501</t>
  </si>
  <si>
    <t>6.6.6.21</t>
  </si>
  <si>
    <t>6.6.6.22</t>
  </si>
  <si>
    <t>PORTA EXTERIOR METÁLICA DUPLA, ACABADO EM PINTURA ELETROESTÁTICA, COR CINZA RAL 9006 (4,70X2,50M)</t>
  </si>
  <si>
    <t>C4517</t>
  </si>
  <si>
    <t>6.6.6.23</t>
  </si>
  <si>
    <t>PORTA EXTERIOR METÁLICA DUPLA, ACABADO EM PINTURA ELETROESTÁTICA, COR CINZA RAL 9006 (2,00X2,50M)</t>
  </si>
  <si>
    <t>6.6.6.24</t>
  </si>
  <si>
    <t>PORTA EXTERIOR DUPLA EM VIDRO TIPO SCHÜCO AWS 50, ACABAMENTO COR CINZA RAL 9006, COM VIDRO LAMINADO TIPO COOL LITE LINHA K NEUTRAL DA CEBRACE (2,45X2,50M)</t>
  </si>
  <si>
    <t>C1971</t>
  </si>
  <si>
    <t>6.6.6.25</t>
  </si>
  <si>
    <t>PORTA INTERIOR METÁLICA DUPLA, ACABADO EM PINTURA ELETROESTÁTICA, COR CINZA RAL 9010 (1,60X2,50M)</t>
  </si>
  <si>
    <t>6.6.6.26</t>
  </si>
  <si>
    <t>PORTA INTERIOR METÁLICA SIMPLES, ACABADO EM PINTURA ELETROESTÁTICA, COR CINZA RAL 9010 (0,90X2,50M)</t>
  </si>
  <si>
    <t>6.6.6.27</t>
  </si>
  <si>
    <t>PORTA INTERIOR MDF HIDRÓFUGO, ACABADO EM PINTURA ELETROESTÁTICA, COR CINZA RAL 9010 (0,90X2,50M)</t>
  </si>
  <si>
    <t>C1992</t>
  </si>
  <si>
    <t>6.6.6.28</t>
  </si>
  <si>
    <t>ENVIDRAÇADO INTERIOR EM ESQUADRIA DE ALUMINIO COM PORTA DUPLA + VIDRO FIXO, ACABADO COM PINTURA ELETROESTÁTICA, COR CINZA RAL 9010 (4,90X2,50M)</t>
  </si>
  <si>
    <t>C1968</t>
  </si>
  <si>
    <t>6.6.6.29</t>
  </si>
  <si>
    <t>ENVIDRAÇADO INTERIOR EM ESQUADRIA DE ALUMINIO COM PORTA SIMPLES + VIDRO FIXO, ACABADO COM PINTURA ELETROESTÁTICA, COR CINZA RAL 9010 (2,50X2,50M)</t>
  </si>
  <si>
    <t>6.6.6.30</t>
  </si>
  <si>
    <t>ENVIDRAÇADO INTERIOR EM ESQUADRIA DE ALUMINIO COM PORTA DUPLA + VIDRO FIXO, ACABADO COM PINTURA ELETROESTÁTICA, COR CINZA RAL 9010 (7,53X2,50M)</t>
  </si>
  <si>
    <t>6.6.6.31</t>
  </si>
  <si>
    <t>ENVIDRAÇADO INTERIOR EM ESQUADRIA DE ALUMINIO COM VIDRO FIXO, ACABADO COM PINTURA EM ELETROESTÁTICA, COR CINZA RAL 9010 (4,70X2,50M)</t>
  </si>
  <si>
    <t>6.6.6.32</t>
  </si>
  <si>
    <t>JANELA INTERIOR EM ESQUDRIA DE ALUMINIO COM VIDRO FIXO, ACABADO EM PINTURA ELETROESTÁTICA, COR CINZA RAL 9010 (2,00X2,50M)</t>
  </si>
  <si>
    <t>C1516</t>
  </si>
  <si>
    <t>6.6.6.33</t>
  </si>
  <si>
    <t>6.6.7</t>
  </si>
  <si>
    <t>ESTRUTURA COMPLEMENTARES</t>
  </si>
  <si>
    <t>6.6.7.1</t>
  </si>
  <si>
    <t>6.6.7.1.1</t>
  </si>
  <si>
    <t>6.6.7.1.2</t>
  </si>
  <si>
    <t>TUBO PVC BRANCO RÍGIDO ESGOTO D=150MM (6") (LADRÃO)</t>
  </si>
  <si>
    <t>C2600</t>
  </si>
  <si>
    <t>6.6.7.1.3</t>
  </si>
  <si>
    <t>CALHA DE ALUMÍNIO DESENVOLVIMENTO DE 25CM</t>
  </si>
  <si>
    <t>C0657</t>
  </si>
  <si>
    <t>6.6.7.1.4</t>
  </si>
  <si>
    <t>6.6.7.1.5</t>
  </si>
  <si>
    <t>6.6.7.1.6</t>
  </si>
  <si>
    <t>VENTILADOR DE TETO METÁLICO</t>
  </si>
  <si>
    <t>C2664</t>
  </si>
  <si>
    <t>6.6.7.1.7</t>
  </si>
  <si>
    <t>6.6.7.2</t>
  </si>
  <si>
    <t>6.6.7.2.1</t>
  </si>
  <si>
    <t>6.6.7.2.1.1</t>
  </si>
  <si>
    <t>LUMINÁRIA SUSPENSA INDUSTRIAL</t>
  </si>
  <si>
    <t>C3627</t>
  </si>
  <si>
    <t>6.6.7.2.1.2</t>
  </si>
  <si>
    <t>6.6.7.2.2</t>
  </si>
  <si>
    <t>ILUMINAÇÃO DE SEGURANÇA</t>
  </si>
  <si>
    <t>6.6.7.2.2.1</t>
  </si>
  <si>
    <t>BLOCO AUTÓNOMO PERMANENTE AUTONOMIA 2 HORAS - LUMINÁRIA SALIENTE ESTANQUE DE SIMPLES FACE (GRANDES DIMENSÕES)</t>
  </si>
  <si>
    <t>6.6.7.2.2.2</t>
  </si>
  <si>
    <t>6.6.7.2.3</t>
  </si>
  <si>
    <t>6.6.7.2.3.1</t>
  </si>
  <si>
    <t>6.6.7.2.3.2</t>
  </si>
  <si>
    <t>6.6.7.2.3.3</t>
  </si>
  <si>
    <t>6.6.7.2.3.4</t>
  </si>
  <si>
    <t>6.6.7.2.4</t>
  </si>
  <si>
    <t>6.6.7.2.4.1</t>
  </si>
  <si>
    <t>6.6.7.2.4.2</t>
  </si>
  <si>
    <t>6.6.7.2.4.3</t>
  </si>
  <si>
    <t>6.6.7.2.4.4</t>
  </si>
  <si>
    <t>6.6.7.2.4.5</t>
  </si>
  <si>
    <t>6.6.7.2.5</t>
  </si>
  <si>
    <t>6.6.7.2.5.1</t>
  </si>
  <si>
    <t>CABO INSTALADO EM CAMINHO DE CABOS OU CALHAS TÉCNICAS</t>
  </si>
  <si>
    <t>6.6.7.2.5.2</t>
  </si>
  <si>
    <t>6.6.7.2.5.3</t>
  </si>
  <si>
    <t>6.6.7.2.5.4</t>
  </si>
  <si>
    <t>6.6.7.2.5.5</t>
  </si>
  <si>
    <t>6.6.7.2.6</t>
  </si>
  <si>
    <t>6.6.7.2.6.1</t>
  </si>
  <si>
    <t>6.6.7.2.6.2</t>
  </si>
  <si>
    <t>6.6.7.2.6.3</t>
  </si>
  <si>
    <t>6.6.7.2.6.4</t>
  </si>
  <si>
    <t>6.6.7.2.6.5</t>
  </si>
  <si>
    <t>6.6</t>
  </si>
  <si>
    <t>DEPÓSITO DE ÁGUA E ESTAÇÃO ELEVATÓRIA</t>
  </si>
  <si>
    <t>6.7.1</t>
  </si>
  <si>
    <t>6.7.1.1</t>
  </si>
  <si>
    <t>6.7.1.2</t>
  </si>
  <si>
    <t>6.7.1.3</t>
  </si>
  <si>
    <t>6.7.1.4</t>
  </si>
  <si>
    <t>6.7.2</t>
  </si>
  <si>
    <t>6.7.2.1</t>
  </si>
  <si>
    <t>6.7.2.2</t>
  </si>
  <si>
    <t>6.7.3</t>
  </si>
  <si>
    <t>6.7.3.1</t>
  </si>
  <si>
    <t>6.7.3.2</t>
  </si>
  <si>
    <t>6.7.3.3</t>
  </si>
  <si>
    <t>6.7.3.4</t>
  </si>
  <si>
    <t>6.7.3.5</t>
  </si>
  <si>
    <t>6.7.3.6</t>
  </si>
  <si>
    <t>6.7.3.7</t>
  </si>
  <si>
    <t>6.7.3.8</t>
  </si>
  <si>
    <t>6.7.4</t>
  </si>
  <si>
    <t>6.7.4.1</t>
  </si>
  <si>
    <t>6.7.4.2</t>
  </si>
  <si>
    <t>6.7.5</t>
  </si>
  <si>
    <t>6.7.5.1</t>
  </si>
  <si>
    <t>6.7.5.2</t>
  </si>
  <si>
    <t>PAVIMENTO EM CONCRETO ACABADO EM PINTURA DE ALTA ESPESSURA PRÓPRIO PARA ÁGUA POTÁVEL, NA COR CINZA RAL7193, SOBRE SELANTE EPOXÍDICO AQUOSO CIMENTÍCIO</t>
  </si>
  <si>
    <t>6.7.5.3</t>
  </si>
  <si>
    <t>6.7.5.4</t>
  </si>
  <si>
    <t>6.7.5.5</t>
  </si>
  <si>
    <t>PINTURA SOBRE CONCRETO COM TINTA DE ALTA ESPESSURA APROPRIADA PARA ÁGUA POTÁVEL, NA COR CINZA RAL7193, SOBRE SELANTE EPOXÍDICO AQUOSO CIMENTÍCIO</t>
  </si>
  <si>
    <t>6.7.5.6</t>
  </si>
  <si>
    <t>6.7.5.7</t>
  </si>
  <si>
    <t>TETO EM CONCRETO ACABADO COM TINTA DE ALTA ESPESSURA APROPRIADA PARA ÁGUA POTÁVEL, NA COR CINZA RAL7193, SOBRE SELANTE EPOXÍDICO AQUOSO CIMENTÍCIO</t>
  </si>
  <si>
    <t>6.7.5.8</t>
  </si>
  <si>
    <t>6.7.5.9</t>
  </si>
  <si>
    <t>6.7.5.10</t>
  </si>
  <si>
    <t>6.7.6</t>
  </si>
  <si>
    <t>6.7.6.1</t>
  </si>
  <si>
    <t>6.7.6.1.1</t>
  </si>
  <si>
    <t>ESCAVAÇÃO DE CAVAS OU VALAS</t>
  </si>
  <si>
    <t>6.7.6.1.2</t>
  </si>
  <si>
    <t>REGULARIZAÇÃO DE CAVAS OU VALAS</t>
  </si>
  <si>
    <t>4915609</t>
  </si>
  <si>
    <t>6.7.6.1.3</t>
  </si>
  <si>
    <t>ESCORAMENTO CONTÍNUO DE VALAS C/PRANCHAS METÁLICAS DE 3.00M</t>
  </si>
  <si>
    <t>C2800</t>
  </si>
  <si>
    <t>6.7.6.1.4</t>
  </si>
  <si>
    <t xml:space="preserve">TUBO PVC SÉRIE REFORÇADA P/ ESGOTO D=150MM (6") JUNTA COM ANEL 
</t>
  </si>
  <si>
    <t>C4763</t>
  </si>
  <si>
    <t>6.7.6.1.5</t>
  </si>
  <si>
    <t>6.7.6.1.6</t>
  </si>
  <si>
    <t>6.7.6.1.7</t>
  </si>
  <si>
    <t>6.7.6.1.8</t>
  </si>
  <si>
    <t>6.7.6.1.9</t>
  </si>
  <si>
    <t>6.7.6.1.10</t>
  </si>
  <si>
    <t>6.7</t>
  </si>
  <si>
    <t>SUBESTAÇÃO ELÉTRICA</t>
  </si>
  <si>
    <t>6.8.1</t>
  </si>
  <si>
    <t>6.8.1.1</t>
  </si>
  <si>
    <t>ESCAVAÇÃO MANUAL DE CAVAS OU VALAS SOLO DE 1A.CAT. PROF. ATÉ 1.50M - MND</t>
  </si>
  <si>
    <t>70030050</t>
  </si>
  <si>
    <t>6.8.1.2</t>
  </si>
  <si>
    <t>REGULARIZAÇÃO E COMPACTAÇÃO DE PLATAFORMA</t>
  </si>
  <si>
    <t>C4336</t>
  </si>
  <si>
    <t>6.8.1.3</t>
  </si>
  <si>
    <t>GROUT CIMENTO, CAL HIDR., AREIA E PEDRISCO  TRAÇO 1:0.1:3:2</t>
  </si>
  <si>
    <t>C1439</t>
  </si>
  <si>
    <t>6.8.1.4</t>
  </si>
  <si>
    <t>FORMA DE MADEIRA PLANA COMPENSADA RESINADA PARA ESTRUTURAS VERTICAIS</t>
  </si>
  <si>
    <t>C1400</t>
  </si>
  <si>
    <t>6.8.1.5</t>
  </si>
  <si>
    <t>CONCRETO P/VIBR., FCK 10 MPA COM AGREGADO ADQUIRIDO</t>
  </si>
  <si>
    <t>6.8.1.6</t>
  </si>
  <si>
    <t>6.8.1.7</t>
  </si>
  <si>
    <t>6.8.1.8</t>
  </si>
  <si>
    <t>FORNECIMENTO E COLOCAÇÃO DE CHUMBADOR PARABOULT DE 3/4" A 1"</t>
  </si>
  <si>
    <t>C3467</t>
  </si>
  <si>
    <t>6.8.1.9</t>
  </si>
  <si>
    <t>6.8.1.10</t>
  </si>
  <si>
    <t>6.8.1.11</t>
  </si>
  <si>
    <t>SEIXO ROLADO Ø 10 E 15 CM</t>
  </si>
  <si>
    <t>C1612</t>
  </si>
  <si>
    <t>6.8.1.12</t>
  </si>
  <si>
    <t>SEIXO ROLADO Ø 4 E 5 CM</t>
  </si>
  <si>
    <t>6.8.1.13</t>
  </si>
  <si>
    <t>6.8</t>
  </si>
  <si>
    <t>APOIO DOS FILTROS (SILOS)</t>
  </si>
  <si>
    <t>6.9.1</t>
  </si>
  <si>
    <t>6.9.1.1</t>
  </si>
  <si>
    <t>6.9.1.2</t>
  </si>
  <si>
    <t>6.9.1.3</t>
  </si>
  <si>
    <t>6.9.1.4</t>
  </si>
  <si>
    <t>6.9.2</t>
  </si>
  <si>
    <t>6.9.2.1</t>
  </si>
  <si>
    <t>6.9.2.2</t>
  </si>
  <si>
    <t>6.9.3</t>
  </si>
  <si>
    <t>6.9.3.1</t>
  </si>
  <si>
    <t>6.9.3.2</t>
  </si>
  <si>
    <t>6.9.3.3</t>
  </si>
  <si>
    <t>6.9.3.4</t>
  </si>
  <si>
    <t>6.9.3.5</t>
  </si>
  <si>
    <t>6.9.3.6</t>
  </si>
  <si>
    <t>6.9.3.7</t>
  </si>
  <si>
    <t>6.9</t>
  </si>
  <si>
    <t>APOIO DOS DEPÓSITOS DE REAGENTES</t>
  </si>
  <si>
    <t>6.10.1</t>
  </si>
  <si>
    <t>6.10.1.1</t>
  </si>
  <si>
    <t>6.10.1.2</t>
  </si>
  <si>
    <t>6.10.1.3</t>
  </si>
  <si>
    <t>6.10.1.4</t>
  </si>
  <si>
    <t>6.10.2</t>
  </si>
  <si>
    <t>6.10.2.1</t>
  </si>
  <si>
    <t>6.10.2.2</t>
  </si>
  <si>
    <t>6.10.3</t>
  </si>
  <si>
    <t>6.10.3.1</t>
  </si>
  <si>
    <t>6.10.3.2</t>
  </si>
  <si>
    <t>6.10.3.3</t>
  </si>
  <si>
    <t>6.10.3.4</t>
  </si>
  <si>
    <t>6.10.3.5</t>
  </si>
  <si>
    <t>6.10.3.6</t>
  </si>
  <si>
    <t>6.10.3.7</t>
  </si>
  <si>
    <t>ACABAMENTOS FINAIS (INFRAESTRUTURA GERAL DA ÁREA)</t>
  </si>
  <si>
    <t>7.1</t>
  </si>
  <si>
    <t>7.2</t>
  </si>
  <si>
    <t>7.3</t>
  </si>
  <si>
    <t>SERVIÇOS INICIAIS</t>
  </si>
  <si>
    <t>7.3.1</t>
  </si>
  <si>
    <t>LIMPEZA DO TERRENO</t>
  </si>
  <si>
    <t>C2102</t>
  </si>
  <si>
    <t>7.3.2</t>
  </si>
  <si>
    <t>DESTOCAMENTO DE ARVORES Ø&lt; 30CM</t>
  </si>
  <si>
    <t>C2204</t>
  </si>
  <si>
    <t>7.3.3</t>
  </si>
  <si>
    <t>DESTOCAMENTO DE ARVORES Ø 10 E 20 CM</t>
  </si>
  <si>
    <t>7.3.4</t>
  </si>
  <si>
    <t>DEMOLIÇÃO DE ALVENARIA EXISTENTE</t>
  </si>
  <si>
    <t>C2992</t>
  </si>
  <si>
    <t>7.3.5</t>
  </si>
  <si>
    <t>CARGA E TRANSPORTE ATÉ 5KM DE PAVIMENTO EXISTENTE</t>
  </si>
  <si>
    <t>C3259</t>
  </si>
  <si>
    <t>7.3.6</t>
  </si>
  <si>
    <t>7.4</t>
  </si>
  <si>
    <t>7.4.1</t>
  </si>
  <si>
    <t>ESCAVAÇÃO, CARGA E TRANSPORTE DE SOLO VEGETAL COM DMT ATÉ 500M</t>
  </si>
  <si>
    <t>5502985</t>
  </si>
  <si>
    <t>7.4.2</t>
  </si>
  <si>
    <t>COMPACTAÇÃO DE ATERRO A 100% DO PROCTOR NORMAL</t>
  </si>
  <si>
    <t>41722</t>
  </si>
  <si>
    <t>7.4.3</t>
  </si>
  <si>
    <t>FORNECIMENTO DE TERRA, INCLUINDO ESCAVAÇÃO, CARGA E TRANSPORTE ATÉ A DISTÂNCIA MÉDIA DE 5,0KM, MEDIDO NO ATERRO COMPACTADO</t>
  </si>
  <si>
    <t>C3179</t>
  </si>
  <si>
    <t>7.4.4</t>
  </si>
  <si>
    <t>7.5</t>
  </si>
  <si>
    <t>OBRAS DE DRENAGEM</t>
  </si>
  <si>
    <t>7.5.1</t>
  </si>
  <si>
    <t>BUEIRO PLUVIAL PROJETADO</t>
  </si>
  <si>
    <t>C0890</t>
  </si>
  <si>
    <t>7.5.2</t>
  </si>
  <si>
    <t>DRENO LONGITUDINAL PROJETADO Ø110</t>
  </si>
  <si>
    <t>C3071</t>
  </si>
  <si>
    <t>7.5.3</t>
  </si>
  <si>
    <t>DISSIPADOR DE ENERGIA DEB 01</t>
  </si>
  <si>
    <t>7.5.4</t>
  </si>
  <si>
    <t>CANALETA DE CONCRETO 20CM X 20CM C/ TAMPA EM CHAPA DE ALUMÍNIO CORRUGADO</t>
  </si>
  <si>
    <t>C4026</t>
  </si>
  <si>
    <t>7.5.5</t>
  </si>
  <si>
    <t>DRENAGEM EM CANALETA MEIA CANA D = 40 CM ASSENTE SOBRE LASTRO DE AREIA - AREIA E BRITA COMERCIAIS</t>
  </si>
  <si>
    <t>7.5.6</t>
  </si>
  <si>
    <t>GÁRGULA SIMPLES EM DESCIDA DE TALUDE</t>
  </si>
  <si>
    <t>C3067</t>
  </si>
  <si>
    <t>7.5.7</t>
  </si>
  <si>
    <t>DESCIDA DE TALUDE SEMI- CIRCULAR Ø 300</t>
  </si>
  <si>
    <t>C3066</t>
  </si>
  <si>
    <t>7.5.8</t>
  </si>
  <si>
    <t>MEIO-FIO E SARJETA DE CONCRETO MOLDADO NO LOCAL, USINADO 15 MPA, MFC01, REJUNTE EM ARGAMASSA TRACO 1:3,5 (CIMENTO E AREIA)</t>
  </si>
  <si>
    <t>2003369</t>
  </si>
  <si>
    <t>7.5.9</t>
  </si>
  <si>
    <t>SARJETÃO DE CONCRETO MOLDADO NO LOCAL, USINADO 15 MPA, REJUNTE EM ARGAMASSA TRACO 1:3,5 (CIMENTO E AREIA)</t>
  </si>
  <si>
    <t>94293</t>
  </si>
  <si>
    <t>7.5.10</t>
  </si>
  <si>
    <t>BOCA DE BOEIRO PROJETADO (BB)</t>
  </si>
  <si>
    <t>C0424</t>
  </si>
  <si>
    <t>7.5.11</t>
  </si>
  <si>
    <t>POÇO DE VISITA - PVI 01 - AREIA E BRITA COMERCIAIS</t>
  </si>
  <si>
    <t>2003678</t>
  </si>
  <si>
    <t>7.5.12</t>
  </si>
  <si>
    <t xml:space="preserve">CANALETA RETANGULAR COM GRELHA METÁLICA </t>
  </si>
  <si>
    <t>7.5.13</t>
  </si>
  <si>
    <t>BOCA DE LOBO SIMPLES - BLS 01 - AREIA E BRITA COMERCIAIS</t>
  </si>
  <si>
    <t>7.5.14</t>
  </si>
  <si>
    <t>BOCA DE LEÃO SIMPLES - GRELHA DE CONCRETO - BLSG 01 - AREIA E BRITA COMERCIAIS</t>
  </si>
  <si>
    <t>7.5.15</t>
  </si>
  <si>
    <t>7.6</t>
  </si>
  <si>
    <t>PAVIMENTAÇÃO</t>
  </si>
  <si>
    <t>7.6.1</t>
  </si>
  <si>
    <t>REGULARIZAÇÃO DE SUBLEITO</t>
  </si>
  <si>
    <t>4011209</t>
  </si>
  <si>
    <t>7.6.2</t>
  </si>
  <si>
    <t>SUB-BASE</t>
  </si>
  <si>
    <t>7.6.3</t>
  </si>
  <si>
    <t>BASE</t>
  </si>
  <si>
    <t>4011276</t>
  </si>
  <si>
    <t>7.6.4</t>
  </si>
  <si>
    <t>IMPRIMAÇÃO</t>
  </si>
  <si>
    <t>C3221</t>
  </si>
  <si>
    <t>7.6.5</t>
  </si>
  <si>
    <t>PINTURA DE LIGAÇÃO</t>
  </si>
  <si>
    <t>7.6.6</t>
  </si>
  <si>
    <t>CONCRETO BETUMINOSO USINADO A QUENTE (CBUQ)</t>
  </si>
  <si>
    <t>C3155</t>
  </si>
  <si>
    <t>7.6.7</t>
  </si>
  <si>
    <t>PAVIMENTAÇÃO COM BLOCO INTERTRAVADO</t>
  </si>
  <si>
    <t>C3782</t>
  </si>
  <si>
    <t>7.6.8</t>
  </si>
  <si>
    <t>MEIO-FIO DE CONCRETO COM 0,15M</t>
  </si>
  <si>
    <t>94273</t>
  </si>
  <si>
    <t>7.6.9</t>
  </si>
  <si>
    <t>7.7</t>
  </si>
  <si>
    <t>PAISAGISMO</t>
  </si>
  <si>
    <t>7.7.1</t>
  </si>
  <si>
    <t>PLANTIO DE GRAMA EM PLACAS</t>
  </si>
  <si>
    <t>C1431</t>
  </si>
  <si>
    <t>7.7.2</t>
  </si>
  <si>
    <t>PLANTIO DE ARVORES</t>
  </si>
  <si>
    <t>70150014</t>
  </si>
  <si>
    <t>7.7.3</t>
  </si>
  <si>
    <t>LASTRO URBANIZADO C/ SEIXO ROLADO (GRAVILHA)</t>
  </si>
  <si>
    <t>7.7.4</t>
  </si>
  <si>
    <t>7.8</t>
  </si>
  <si>
    <t>ILUMINAÇÃO EXTERIOR</t>
  </si>
  <si>
    <t>7.8.1</t>
  </si>
  <si>
    <t>LUMINÁRIA AMPERA MIDI 32 LEDS OU EQUIVALENTE</t>
  </si>
  <si>
    <t>un.</t>
  </si>
  <si>
    <t>C4412</t>
  </si>
  <si>
    <t>7.8.2</t>
  </si>
  <si>
    <t>PROJETOR NEOS 3 LED 64 LEDS OU EQUIVALENTE</t>
  </si>
  <si>
    <t>C2044</t>
  </si>
  <si>
    <t>7.8.3</t>
  </si>
  <si>
    <t>ELÉTRODO DE TERRA</t>
  </si>
  <si>
    <t>7.8.4</t>
  </si>
  <si>
    <t>CAIXA DE VISITA EM ALVENARIA 1.20X1.20X1.20M, COM FUNDO ROTO, INCLUIDO TAMPA REVESTIDA DE ACORDO COM O PAVIMENTO A UTILIZAR</t>
  </si>
  <si>
    <t>7.8.5</t>
  </si>
  <si>
    <t>TUBO PEAD ENTERRADO - Ø125 COM 6KG/CM²</t>
  </si>
  <si>
    <t>7.8.6</t>
  </si>
  <si>
    <t>TUBO PEAD ENTERRADO ENVOLVIDO EM BETONILHA - Ø125 COM 6KG/CM²</t>
  </si>
  <si>
    <t>7.8.7</t>
  </si>
  <si>
    <t>7.8.8</t>
  </si>
  <si>
    <t>7.8.9</t>
  </si>
  <si>
    <t>7.8.10</t>
  </si>
  <si>
    <t>EQUIPAMENTOS, MONTAGEM, TREINAMENTO E START-UP</t>
  </si>
  <si>
    <t>8.1</t>
  </si>
  <si>
    <t>FORNECIMENTO E MONTAGEM DOS EQUIPAMENTOS MECÂNICOS</t>
  </si>
  <si>
    <t>CMB??</t>
  </si>
  <si>
    <t>8.2</t>
  </si>
  <si>
    <t>FORNECIMENTO E MONTAGEM DOS EQUIPAMENTOS ELÉTRICOS</t>
  </si>
  <si>
    <t>8.3</t>
  </si>
  <si>
    <t>TELEMETRIA / MONITORAMENTO E AUTOMAÇÃO DO SISTEMA</t>
  </si>
  <si>
    <t>8.4</t>
  </si>
  <si>
    <t>START-UP DOS EQUIPAMENTOS / TREINAMENTO / COMISSIONAMENTO</t>
  </si>
  <si>
    <t>8.5</t>
  </si>
  <si>
    <t>LOGÍSTICA</t>
  </si>
  <si>
    <t>FORNECIMENTO DE ENERGIA</t>
  </si>
  <si>
    <t>9.1</t>
  </si>
  <si>
    <t>SUBESTAÇÃO DE 15 MVA</t>
  </si>
  <si>
    <t>9.2</t>
  </si>
  <si>
    <t>CONSTRUÇÃO CIRCUITO DE ALTA TENSÃO AÉREO</t>
  </si>
  <si>
    <t>9.3</t>
  </si>
  <si>
    <t>INSTALAÇÃO MÓDULO DE SAÍDA DE LINHA 72,5 KV</t>
  </si>
</sst>
</file>

<file path=xl/styles.xml><?xml version="1.0" encoding="utf-8"?>
<styleSheet xmlns="http://schemas.openxmlformats.org/spreadsheetml/2006/main" xml:space="preserve">
  <numFmts count="8">
    <numFmt numFmtId="164" formatCode="_(* #,##0.00_);_(* \(#,##0.00\);_(* \-??_);_(@_)"/>
    <numFmt numFmtId="165" formatCode="mmmm\ yy;@"/>
    <numFmt numFmtId="166" formatCode="mmm\-yy;@"/>
    <numFmt numFmtId="167" formatCode="_-* #,##0.00_-;\-* #,##0.00_-;_-* \-??_-;_-@_-"/>
    <numFmt numFmtId="168" formatCode="_-* #,##0.00\ _P_t_s_-;\-* #,##0.00\ _P_t_s_-;_-* \-??\ _P_t_s_-;_-@_-"/>
    <numFmt numFmtId="169" formatCode="0.0000%"/>
    <numFmt numFmtId="170" formatCode="0.000%"/>
    <numFmt numFmtId="171" formatCode="_-* #,##0.00_-;\-* #,##0.00_-;_-* &quot;-&quot;??_-;_-@_-"/>
  </numFmts>
  <fonts count="14">
    <font>
      <b val="0"/>
      <i val="0"/>
      <strike val="0"/>
      <u val="none"/>
      <sz val="12"/>
      <color rgb="FF000000"/>
      <name val="Arial"/>
    </font>
    <font>
      <b val="0"/>
      <i val="0"/>
      <strike val="0"/>
      <u val="none"/>
      <sz val="11"/>
      <color rgb="FF000000"/>
      <name val="Calibri"/>
    </font>
    <font>
      <b val="1"/>
      <i val="0"/>
      <strike val="0"/>
      <u val="none"/>
      <sz val="15"/>
      <color rgb="FFFFFFFF"/>
      <name val="Arial"/>
    </font>
    <font>
      <b val="0"/>
      <i val="0"/>
      <strike val="0"/>
      <u val="none"/>
      <sz val="11"/>
      <color rgb="FFFFFFFF"/>
      <name val="Calibri"/>
    </font>
    <font>
      <b val="0"/>
      <i val="0"/>
      <strike val="0"/>
      <u val="none"/>
      <sz val="12"/>
      <color rgb="FFFFFFFF"/>
      <name val="Arial"/>
    </font>
    <font>
      <b val="0"/>
      <i val="0"/>
      <strike val="0"/>
      <u val="none"/>
      <sz val="10"/>
      <color rgb="FFFFFFFF"/>
      <name val="Arial"/>
    </font>
    <font>
      <b val="1"/>
      <i val="0"/>
      <strike val="0"/>
      <u val="none"/>
      <sz val="14"/>
      <color rgb="FF000000"/>
      <name val="Calibri"/>
    </font>
    <font>
      <b val="1"/>
      <i val="0"/>
      <strike val="0"/>
      <u val="none"/>
      <sz val="11"/>
      <color rgb="FF000000"/>
      <name val="Calibri"/>
    </font>
    <font>
      <b val="1"/>
      <i val="0"/>
      <strike val="0"/>
      <u val="none"/>
      <sz val="11"/>
      <color rgb="FFFFFFFF"/>
      <name val="Calibri"/>
    </font>
    <font>
      <b val="0"/>
      <i val="0"/>
      <strike val="0"/>
      <u val="none"/>
      <sz val="10"/>
      <color rgb="FFFF0000"/>
      <name val="Arial"/>
    </font>
    <font>
      <b val="1"/>
      <i val="0"/>
      <strike val="0"/>
      <u val="none"/>
      <sz val="11"/>
      <color rgb="FFFF0000"/>
      <name val="Calibri"/>
    </font>
    <font>
      <b val="0"/>
      <i val="0"/>
      <strike val="0"/>
      <u val="none"/>
      <sz val="11"/>
      <color rgb="FFFF0000"/>
      <name val="Calibri"/>
    </font>
    <font>
      <b val="0"/>
      <i val="0"/>
      <strike val="0"/>
      <u val="none"/>
      <sz val="12"/>
      <color rgb="FFFF0000"/>
      <name val="Arial"/>
    </font>
    <font>
      <b val="1"/>
      <i val="0"/>
      <strike val="0"/>
      <u val="none"/>
      <sz val="12"/>
      <color rgb="FF000000"/>
      <name val="Arial"/>
    </font>
  </fonts>
  <fills count="18">
    <fill>
      <patternFill patternType="none"/>
    </fill>
    <fill>
      <patternFill patternType="gray125">
        <fgColor rgb="FFFFFFFF"/>
        <bgColor rgb="FF000000"/>
      </patternFill>
    </fill>
    <fill>
      <patternFill patternType="solid">
        <fgColor rgb="FFFFFFFF"/>
        <bgColor rgb="FFF2F2F2"/>
      </patternFill>
    </fill>
    <fill>
      <patternFill patternType="solid">
        <fgColor rgb="FF254061"/>
        <bgColor rgb="FF1F497D"/>
      </patternFill>
    </fill>
    <fill>
      <patternFill patternType="solid">
        <fgColor rgb="FFC6D9F1"/>
        <bgColor rgb="FFB9CDE5"/>
      </patternFill>
    </fill>
    <fill>
      <patternFill patternType="solid">
        <fgColor rgb="FFD7E4BD"/>
        <bgColor rgb="FFE3E3E3"/>
      </patternFill>
    </fill>
    <fill>
      <patternFill patternType="solid">
        <fgColor rgb="FF1F497D"/>
        <bgColor rgb="FF254061"/>
      </patternFill>
    </fill>
    <fill>
      <patternFill patternType="solid">
        <fgColor rgb="FF558ED5"/>
        <bgColor rgb="FF8080FF"/>
      </patternFill>
    </fill>
    <fill>
      <patternFill patternType="solid">
        <fgColor rgb="FF8EB4E3"/>
        <bgColor rgb="FFA6CAF0"/>
      </patternFill>
    </fill>
    <fill>
      <patternFill patternType="solid">
        <fgColor rgb="FFB9CDE5"/>
        <bgColor rgb="FFA6CAF0"/>
      </patternFill>
    </fill>
    <fill>
      <patternFill patternType="solid">
        <fgColor rgb="FFDCE6F2"/>
        <bgColor rgb="FFE3E3E3"/>
      </patternFill>
    </fill>
    <fill>
      <patternFill patternType="solid">
        <fgColor rgb="FFF2F2F2"/>
        <bgColor rgb="FFEFEFF0"/>
      </patternFill>
    </fill>
    <fill>
      <patternFill patternType="solid">
        <fgColor rgb="FFC0C0C0"/>
        <bgColor rgb="FFA6CAF0"/>
      </patternFill>
    </fill>
    <fill>
      <patternFill patternType="solid">
        <fgColor rgb="FFFFFF00"/>
        <bgColor rgb="FFF2F2F2"/>
      </patternFill>
    </fill>
    <fill>
      <patternFill patternType="solid">
        <fgColor rgb="FFFFFFFF"/>
        <bgColor rgb="FF000000"/>
      </patternFill>
    </fill>
    <fill>
      <patternFill patternType="solid">
        <fgColor rgb="FFFFFFFF"/>
        <bgColor rgb="FFFFFF99"/>
      </patternFill>
    </fill>
    <fill>
      <patternFill patternType="solid">
        <fgColor rgb="FFFFFFFF"/>
        <bgColor rgb="FF00FF00"/>
      </patternFill>
    </fill>
    <fill>
      <patternFill patternType="solid">
        <fgColor rgb="FFFFFFFF"/>
        <bgColor rgb="FFA6CAF0"/>
      </patternFill>
    </fill>
  </fills>
  <borders count="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s>
  <cellStyleXfs count="1">
    <xf numFmtId="0" fontId="0" fillId="0" borderId="0"/>
  </cellStyleXfs>
  <cellXfs count="205">
    <xf xfId="0" fontId="0" numFmtId="0" fillId="0" borderId="0" applyFont="0" applyNumberFormat="0"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1" numFmtId="0" fillId="2" borderId="0" applyFont="1" applyNumberFormat="0" applyFill="1" applyBorder="0" applyAlignment="1" applyProtection="true">
      <alignment horizontal="general" vertical="center" textRotation="0" wrapText="false" shrinkToFit="false"/>
      <protection hidden="false"/>
    </xf>
    <xf xfId="0" fontId="2" numFmtId="0" fillId="3" borderId="1" applyFont="1" applyNumberFormat="0" applyFill="1" applyBorder="1" applyAlignment="1" applyProtection="true">
      <alignment horizontal="general" vertical="center" textRotation="0" wrapText="false" shrinkToFit="false"/>
      <protection hidden="false"/>
    </xf>
    <xf xfId="0" fontId="2" numFmtId="0" fillId="3" borderId="2" applyFont="1" applyNumberFormat="0" applyFill="1" applyBorder="1" applyAlignment="1" applyProtection="true">
      <alignment horizontal="left" vertical="center" textRotation="0" wrapText="false" shrinkToFit="false"/>
      <protection hidden="false"/>
    </xf>
    <xf xfId="0" fontId="3" numFmtId="0" fillId="3" borderId="2" applyFont="1" applyNumberFormat="0" applyFill="1" applyBorder="1" applyAlignment="1" applyProtection="true">
      <alignment horizontal="general" vertical="center" textRotation="0" wrapText="true" shrinkToFit="false"/>
      <protection hidden="false"/>
    </xf>
    <xf xfId="0" fontId="4" numFmtId="164" fillId="3" borderId="2" applyFont="1" applyNumberFormat="1" applyFill="1" applyBorder="1" applyAlignment="1" applyProtection="true">
      <alignment horizontal="center" vertical="center" textRotation="0" wrapText="false" shrinkToFit="false"/>
      <protection hidden="false"/>
    </xf>
    <xf xfId="0" fontId="5" numFmtId="164" fillId="3" borderId="2" applyFont="1" applyNumberFormat="1" applyFill="1" applyBorder="1" applyAlignment="1" applyProtection="true">
      <alignment horizontal="center" vertical="center" textRotation="0" wrapText="false" shrinkToFit="false"/>
      <protection hidden="false"/>
    </xf>
    <xf xfId="0" fontId="5" numFmtId="164" fillId="3" borderId="3" applyFont="1" applyNumberFormat="1" applyFill="1" applyBorder="1" applyAlignment="1" applyProtection="true">
      <alignment horizontal="center" vertical="center" textRotation="0" wrapText="false" shrinkToFit="false"/>
      <protection hidden="false"/>
    </xf>
    <xf xfId="0" fontId="1" numFmtId="0" fillId="2" borderId="0" applyFont="1" applyNumberFormat="0" applyFill="1" applyBorder="0" applyAlignment="1" applyProtection="true">
      <alignment horizontal="general" vertical="center" textRotation="0" wrapText="false" shrinkToFit="false"/>
      <protection hidden="false"/>
    </xf>
    <xf xfId="0" fontId="6" numFmtId="0" fillId="4" borderId="4" applyFont="1" applyNumberFormat="0" applyFill="1" applyBorder="1" applyAlignment="1" applyProtection="true">
      <alignment horizontal="left" vertical="center" textRotation="0" wrapText="false" shrinkToFit="false"/>
      <protection hidden="false"/>
    </xf>
    <xf xfId="0" fontId="7" numFmtId="0" fillId="4" borderId="5" applyFont="1" applyNumberFormat="0" applyFill="1" applyBorder="1" applyAlignment="1" applyProtection="true">
      <alignment horizontal="center" vertical="center" textRotation="0" wrapText="false" shrinkToFit="false"/>
      <protection hidden="false"/>
    </xf>
    <xf xfId="0" fontId="7" numFmtId="0" fillId="4" borderId="5" applyFont="1" applyNumberFormat="0" applyFill="1" applyBorder="1" applyAlignment="1" applyProtection="true">
      <alignment horizontal="center" vertical="center" textRotation="0" wrapText="true" shrinkToFit="false"/>
      <protection hidden="false"/>
    </xf>
    <xf xfId="0" fontId="7" numFmtId="0" fillId="4" borderId="5" applyFont="1" applyNumberFormat="0" applyFill="1" applyBorder="1" applyAlignment="1" applyProtection="true">
      <alignment horizontal="right" vertical="center" textRotation="0" wrapText="false" shrinkToFit="false"/>
      <protection hidden="false"/>
    </xf>
    <xf xfId="0" fontId="7" numFmtId="165" fillId="4" borderId="6" applyFont="1" applyNumberFormat="1" applyFill="1" applyBorder="1" applyAlignment="1" applyProtection="true">
      <alignment horizontal="center" vertical="center" textRotation="0" wrapText="false" shrinkToFit="false"/>
      <protection hidden="false"/>
    </xf>
    <xf xfId="0" fontId="7" numFmtId="166" fillId="5" borderId="7" applyFont="1" applyNumberFormat="1" applyFill="1" applyBorder="1" applyAlignment="1" applyProtection="true">
      <alignment horizontal="center" vertical="center" textRotation="0" wrapText="false" shrinkToFit="false"/>
      <protection hidden="false"/>
    </xf>
    <xf xfId="0" fontId="7" numFmtId="49" fillId="5" borderId="7" applyFont="1" applyNumberFormat="1" applyFill="1" applyBorder="1" applyAlignment="1" applyProtection="true">
      <alignment horizontal="center" vertical="center" textRotation="0" wrapText="false" shrinkToFit="false"/>
      <protection hidden="false"/>
    </xf>
    <xf xfId="0" fontId="7" numFmtId="166" fillId="5" borderId="7" applyFont="1" applyNumberFormat="1" applyFill="1" applyBorder="1" applyAlignment="1" applyProtection="true">
      <alignment horizontal="center" vertical="center" textRotation="0" wrapText="true" shrinkToFit="false"/>
      <protection hidden="false"/>
    </xf>
    <xf xfId="0" fontId="8" numFmtId="0" fillId="6" borderId="8" applyFont="1" applyNumberFormat="0" applyFill="1" applyBorder="1" applyAlignment="1" applyProtection="true">
      <alignment horizontal="center" vertical="center" textRotation="0" wrapText="true" shrinkToFit="false"/>
      <protection hidden="false"/>
    </xf>
    <xf xfId="0" fontId="8" numFmtId="49" fillId="6" borderId="8" applyFont="1" applyNumberFormat="1" applyFill="1" applyBorder="1" applyAlignment="1" applyProtection="true">
      <alignment horizontal="center" vertical="center" textRotation="0" wrapText="true" shrinkToFit="false"/>
      <protection hidden="false"/>
    </xf>
    <xf xfId="0" fontId="8" numFmtId="0" fillId="6" borderId="8" applyFont="1" applyNumberFormat="0" applyFill="1" applyBorder="1" applyAlignment="1" applyProtection="true">
      <alignment horizontal="general" vertical="center" textRotation="0" wrapText="true" shrinkToFit="false"/>
      <protection hidden="false"/>
    </xf>
    <xf xfId="0" fontId="3" numFmtId="49" fillId="6" borderId="8" applyFont="1" applyNumberFormat="1" applyFill="1" applyBorder="1" applyAlignment="1" applyProtection="true">
      <alignment horizontal="center" vertical="center" textRotation="0" wrapText="true" shrinkToFit="false"/>
      <protection hidden="false"/>
    </xf>
    <xf xfId="0" fontId="7" numFmtId="0" fillId="7" borderId="8" applyFont="1" applyNumberFormat="0" applyFill="1" applyBorder="1" applyAlignment="1" applyProtection="true">
      <alignment horizontal="center" vertical="center" textRotation="0" wrapText="true" shrinkToFit="false"/>
      <protection hidden="false"/>
    </xf>
    <xf xfId="0" fontId="7" numFmtId="0" fillId="7" borderId="8" applyFont="1" applyNumberFormat="0" applyFill="1" applyBorder="1" applyAlignment="1" applyProtection="true">
      <alignment horizontal="general" vertical="center" textRotation="0" wrapText="true" shrinkToFit="false"/>
      <protection hidden="false"/>
    </xf>
    <xf xfId="0" fontId="7" numFmtId="49" fillId="7" borderId="8" applyFont="1" applyNumberFormat="1" applyFill="1" applyBorder="1" applyAlignment="1" applyProtection="true">
      <alignment horizontal="general" vertical="center" textRotation="0" wrapText="true" shrinkToFit="false"/>
      <protection hidden="false"/>
    </xf>
    <xf xfId="0" fontId="1" numFmtId="49" fillId="7" borderId="8" applyFont="1" applyNumberFormat="1" applyFill="1" applyBorder="1" applyAlignment="1" applyProtection="true">
      <alignment horizontal="general" vertical="center" textRotation="0" wrapText="true" shrinkToFit="false"/>
      <protection hidden="false"/>
    </xf>
    <xf xfId="0" fontId="1" numFmtId="0" fillId="0" borderId="8" applyFont="1" applyNumberFormat="0" applyFill="0" applyBorder="1" applyAlignment="1" applyProtection="true">
      <alignment horizontal="center" vertical="center" textRotation="0" wrapText="false" shrinkToFit="false"/>
      <protection hidden="false"/>
    </xf>
    <xf xfId="0" fontId="1" numFmtId="49" fillId="0" borderId="8" applyFont="1" applyNumberFormat="1" applyFill="0" applyBorder="1" applyAlignment="1" applyProtection="true">
      <alignment horizontal="center" vertical="center" textRotation="0" wrapText="false" shrinkToFit="false"/>
      <protection hidden="false"/>
    </xf>
    <xf xfId="0" fontId="1" numFmtId="1" fillId="0" borderId="8" applyFont="1" applyNumberFormat="1" applyFill="0" applyBorder="1" applyAlignment="1" applyProtection="true">
      <alignment horizontal="left" vertical="center" textRotation="0" wrapText="true" shrinkToFit="false"/>
      <protection hidden="false"/>
    </xf>
    <xf xfId="0" fontId="1" numFmtId="167" fillId="0" borderId="8" applyFont="1" applyNumberFormat="1" applyFill="0" applyBorder="1" applyAlignment="1" applyProtection="true">
      <alignment horizontal="general" vertical="center" textRotation="0" wrapText="false" shrinkToFit="false"/>
      <protection hidden="false"/>
    </xf>
    <xf xfId="0" fontId="1" numFmtId="0" fillId="2" borderId="0" applyFont="1" applyNumberFormat="0" applyFill="1" applyBorder="0" applyAlignment="1" applyProtection="true">
      <alignment horizontal="left" vertical="center" textRotation="0" wrapText="false" shrinkToFit="false"/>
      <protection hidden="false"/>
    </xf>
    <xf xfId="0" fontId="7" numFmtId="0" fillId="8" borderId="8" applyFont="1" applyNumberFormat="0" applyFill="1" applyBorder="1" applyAlignment="1" applyProtection="true">
      <alignment horizontal="center" vertical="center" textRotation="0" wrapText="true" shrinkToFit="false"/>
      <protection hidden="false"/>
    </xf>
    <xf xfId="0" fontId="7" numFmtId="49" fillId="8" borderId="8" applyFont="1" applyNumberFormat="1" applyFill="1" applyBorder="1" applyAlignment="1" applyProtection="true">
      <alignment horizontal="center" vertical="center" textRotation="0" wrapText="true" shrinkToFit="false"/>
      <protection hidden="false"/>
    </xf>
    <xf xfId="0" fontId="7" numFmtId="0" fillId="8" borderId="8" applyFont="1" applyNumberFormat="0" applyFill="1" applyBorder="1" applyAlignment="1" applyProtection="true">
      <alignment horizontal="left" vertical="center" textRotation="0" wrapText="true" shrinkToFit="false"/>
      <protection hidden="false"/>
    </xf>
    <xf xfId="0" fontId="7" numFmtId="0" fillId="8" borderId="8" applyFont="1" applyNumberFormat="0" applyFill="1" applyBorder="1" applyAlignment="1" applyProtection="true">
      <alignment horizontal="general" vertical="center" textRotation="0" wrapText="true" shrinkToFit="false"/>
      <protection hidden="false"/>
    </xf>
    <xf xfId="0" fontId="1" numFmtId="49" fillId="8" borderId="8" applyFont="1" applyNumberFormat="1" applyFill="1" applyBorder="1" applyAlignment="1" applyProtection="true">
      <alignment horizontal="general" vertical="center" textRotation="0" wrapText="true" shrinkToFit="false"/>
      <protection hidden="false"/>
    </xf>
    <xf xfId="0" fontId="7" numFmtId="49" fillId="8" borderId="8" applyFont="1" applyNumberFormat="1" applyFill="1" applyBorder="1" applyAlignment="1" applyProtection="true">
      <alignment horizontal="general" vertical="center" textRotation="0" wrapText="true" shrinkToFit="false"/>
      <protection hidden="false"/>
    </xf>
    <xf xfId="0" fontId="1" numFmtId="10" fillId="0" borderId="8" applyFont="1" applyNumberFormat="1" applyFill="0" applyBorder="1" applyAlignment="1" applyProtection="true">
      <alignment horizontal="right" vertical="center" textRotation="0" wrapText="false" shrinkToFit="false"/>
      <protection hidden="false"/>
    </xf>
    <xf xfId="0" fontId="1" numFmtId="10" fillId="0" borderId="8" applyFont="1" applyNumberFormat="1" applyFill="0" applyBorder="1" applyAlignment="1" applyProtection="true">
      <alignment horizontal="general" vertical="center" textRotation="0" wrapText="false" shrinkToFit="false"/>
      <protection hidden="false"/>
    </xf>
    <xf xfId="0" fontId="7" numFmtId="49" fillId="7" borderId="8" applyFont="1" applyNumberFormat="1" applyFill="1" applyBorder="1" applyAlignment="1" applyProtection="true">
      <alignment horizontal="center" vertical="center" textRotation="0" wrapText="true" shrinkToFit="false"/>
      <protection hidden="false"/>
    </xf>
    <xf xfId="0" fontId="7" numFmtId="0" fillId="9" borderId="8" applyFont="1" applyNumberFormat="0" applyFill="1" applyBorder="1" applyAlignment="1" applyProtection="true">
      <alignment horizontal="center" vertical="center" textRotation="0" wrapText="true" shrinkToFit="false"/>
      <protection hidden="false"/>
    </xf>
    <xf xfId="0" fontId="7" numFmtId="49" fillId="9" borderId="8" applyFont="1" applyNumberFormat="1" applyFill="1" applyBorder="1" applyAlignment="1" applyProtection="true">
      <alignment horizontal="center" vertical="center" textRotation="0" wrapText="true" shrinkToFit="false"/>
      <protection hidden="false"/>
    </xf>
    <xf xfId="0" fontId="7" numFmtId="0" fillId="9" borderId="8" applyFont="1" applyNumberFormat="0" applyFill="1" applyBorder="1" applyAlignment="1" applyProtection="true">
      <alignment horizontal="left" vertical="center" textRotation="0" wrapText="true" shrinkToFit="false"/>
      <protection hidden="false"/>
    </xf>
    <xf xfId="0" fontId="7" numFmtId="0" fillId="9" borderId="8" applyFont="1" applyNumberFormat="0" applyFill="1" applyBorder="1" applyAlignment="1" applyProtection="true">
      <alignment horizontal="general" vertical="center" textRotation="0" wrapText="true" shrinkToFit="false"/>
      <protection hidden="false"/>
    </xf>
    <xf xfId="0" fontId="1" numFmtId="49" fillId="9" borderId="8" applyFont="1" applyNumberFormat="1" applyFill="1" applyBorder="1" applyAlignment="1" applyProtection="true">
      <alignment horizontal="general" vertical="center" textRotation="0" wrapText="true" shrinkToFit="false"/>
      <protection hidden="false"/>
    </xf>
    <xf xfId="0" fontId="7" numFmtId="49" fillId="9" borderId="8" applyFont="1" applyNumberFormat="1" applyFill="1" applyBorder="1" applyAlignment="1" applyProtection="true">
      <alignment horizontal="general" vertical="center" textRotation="0" wrapText="true" shrinkToFit="false"/>
      <protection hidden="false"/>
    </xf>
    <xf xfId="0" fontId="7" numFmtId="0" fillId="10" borderId="8" applyFont="1" applyNumberFormat="0" applyFill="1" applyBorder="1" applyAlignment="1" applyProtection="true">
      <alignment horizontal="center" vertical="center" textRotation="0" wrapText="false" shrinkToFit="false"/>
      <protection hidden="false"/>
    </xf>
    <xf xfId="0" fontId="7" numFmtId="49" fillId="10" borderId="8" applyFont="1" applyNumberFormat="1" applyFill="1" applyBorder="1" applyAlignment="1" applyProtection="true">
      <alignment horizontal="center" vertical="center" textRotation="0" wrapText="false" shrinkToFit="false"/>
      <protection hidden="false"/>
    </xf>
    <xf xfId="0" fontId="7" numFmtId="0" fillId="10" borderId="8" applyFont="1" applyNumberFormat="0" applyFill="1" applyBorder="1" applyAlignment="1" applyProtection="true">
      <alignment horizontal="left" vertical="center" textRotation="0" wrapText="true" shrinkToFit="false"/>
      <protection hidden="false"/>
    </xf>
    <xf xfId="0" fontId="7" numFmtId="4" fillId="10" borderId="8" applyFont="1" applyNumberFormat="1" applyFill="1" applyBorder="1" applyAlignment="1" applyProtection="true">
      <alignment horizontal="general" vertical="center" textRotation="0" wrapText="false" shrinkToFit="false"/>
      <protection hidden="false"/>
    </xf>
    <xf xfId="0" fontId="7" numFmtId="0" fillId="11" borderId="8" applyFont="1" applyNumberFormat="0" applyFill="1" applyBorder="1" applyAlignment="1" applyProtection="true">
      <alignment horizontal="center" vertical="center" textRotation="0" wrapText="false" shrinkToFit="false"/>
      <protection hidden="false"/>
    </xf>
    <xf xfId="0" fontId="7" numFmtId="49" fillId="11" borderId="8" applyFont="1" applyNumberFormat="1" applyFill="1" applyBorder="1" applyAlignment="1" applyProtection="true">
      <alignment horizontal="center" vertical="center" textRotation="0" wrapText="false" shrinkToFit="false"/>
      <protection hidden="false"/>
    </xf>
    <xf xfId="0" fontId="7" numFmtId="0" fillId="11" borderId="8" applyFont="1" applyNumberFormat="0" applyFill="1" applyBorder="1" applyAlignment="1" applyProtection="true">
      <alignment horizontal="left" vertical="center" textRotation="0" wrapText="true" shrinkToFit="false"/>
      <protection hidden="false"/>
    </xf>
    <xf xfId="0" fontId="7" numFmtId="4" fillId="11" borderId="8" applyFont="1" applyNumberFormat="1" applyFill="1" applyBorder="1" applyAlignment="1" applyProtection="true">
      <alignment horizontal="center" vertical="center" textRotation="0" wrapText="false" shrinkToFit="false"/>
      <protection hidden="false"/>
    </xf>
    <xf xfId="0" fontId="1" numFmtId="167" fillId="11" borderId="8" applyFont="1" applyNumberFormat="1" applyFill="1" applyBorder="1" applyAlignment="1" applyProtection="true">
      <alignment horizontal="general" vertical="center" textRotation="0" wrapText="false" shrinkToFit="false"/>
      <protection hidden="false"/>
    </xf>
    <xf xfId="0" fontId="1" numFmtId="4" fillId="11" borderId="8" applyFont="1" applyNumberFormat="1" applyFill="1" applyBorder="1" applyAlignment="1" applyProtection="true">
      <alignment horizontal="general" vertical="center" textRotation="0" wrapText="false" shrinkToFit="false"/>
      <protection hidden="false"/>
    </xf>
    <xf xfId="0" fontId="7" numFmtId="4" fillId="11" borderId="8" applyFont="1" applyNumberFormat="1" applyFill="1" applyBorder="1" applyAlignment="1" applyProtection="true">
      <alignment horizontal="general" vertical="center" textRotation="0" wrapText="false" shrinkToFit="false"/>
      <protection hidden="false"/>
    </xf>
    <xf xfId="0" fontId="7" numFmtId="0" fillId="0" borderId="8" applyFont="1" applyNumberFormat="0" applyFill="0" applyBorder="1" applyAlignment="1" applyProtection="true">
      <alignment horizontal="center" vertical="center" textRotation="0" wrapText="false" shrinkToFit="false"/>
      <protection hidden="false"/>
    </xf>
    <xf xfId="0" fontId="7" numFmtId="49" fillId="0" borderId="8" applyFont="1" applyNumberFormat="1" applyFill="0" applyBorder="1" applyAlignment="1" applyProtection="true">
      <alignment horizontal="center" vertical="center" textRotation="0" wrapText="false" shrinkToFit="false"/>
      <protection hidden="false"/>
    </xf>
    <xf xfId="0" fontId="7" numFmtId="0" fillId="0" borderId="8" applyFont="1" applyNumberFormat="0" applyFill="0" applyBorder="1" applyAlignment="1" applyProtection="true">
      <alignment horizontal="left" vertical="center" textRotation="0" wrapText="true" shrinkToFit="false"/>
      <protection hidden="false"/>
    </xf>
    <xf xfId="0" fontId="7" numFmtId="4" fillId="0" borderId="8" applyFont="1" applyNumberFormat="1" applyFill="0" applyBorder="1" applyAlignment="1" applyProtection="true">
      <alignment horizontal="center" vertical="center" textRotation="0" wrapText="false" shrinkToFit="false"/>
      <protection hidden="false"/>
    </xf>
    <xf xfId="0" fontId="1" numFmtId="4" fillId="0" borderId="8" applyFont="1" applyNumberFormat="1" applyFill="0" applyBorder="1" applyAlignment="1" applyProtection="true">
      <alignment horizontal="general" vertical="center" textRotation="0" wrapText="false" shrinkToFit="false"/>
      <protection hidden="false"/>
    </xf>
    <xf xfId="0" fontId="7" numFmtId="4" fillId="0" borderId="8" applyFont="1" applyNumberFormat="1" applyFill="0" applyBorder="1" applyAlignment="1" applyProtection="true">
      <alignment horizontal="general" vertical="center" textRotation="0" wrapText="false" shrinkToFit="false"/>
      <protection hidden="false"/>
    </xf>
    <xf xfId="0" fontId="1" numFmtId="10" fillId="0" borderId="8" applyFont="1" applyNumberFormat="1" applyFill="0" applyBorder="1" applyAlignment="1" applyProtection="true">
      <alignment horizontal="general" vertical="center" textRotation="0" wrapText="false" shrinkToFit="false"/>
      <protection hidden="false"/>
    </xf>
    <xf xfId="0" fontId="1" numFmtId="49" fillId="2" borderId="8" applyFont="1" applyNumberFormat="1" applyFill="1" applyBorder="1" applyAlignment="1" applyProtection="true">
      <alignment horizontal="center" vertical="center" textRotation="0" wrapText="false" shrinkToFit="false"/>
      <protection hidden="false"/>
    </xf>
    <xf xfId="0" fontId="1" numFmtId="1" fillId="2" borderId="8" applyFont="1" applyNumberFormat="1" applyFill="1" applyBorder="1" applyAlignment="1" applyProtection="true">
      <alignment horizontal="left" vertical="center" textRotation="0" wrapText="true" shrinkToFit="false"/>
      <protection hidden="false"/>
    </xf>
    <xf xfId="0" fontId="0" numFmtId="168" fillId="2" borderId="0" applyFont="0" applyNumberFormat="1" applyFill="1" applyBorder="0" applyAlignment="0" applyProtection="true">
      <alignment horizontal="general" vertical="bottom" textRotation="0" wrapText="false" shrinkToFit="false"/>
      <protection hidden="false"/>
    </xf>
    <xf xfId="0" fontId="7" numFmtId="0" fillId="0" borderId="0" applyFont="1" applyNumberFormat="0" applyFill="0" applyBorder="0" applyAlignment="1" applyProtection="true">
      <alignment horizontal="general" vertical="center" textRotation="0" wrapText="false" shrinkToFit="false"/>
      <protection hidden="false"/>
    </xf>
    <xf xfId="0" fontId="0" numFmtId="169" fillId="0" borderId="0" applyFont="0" applyNumberFormat="1" applyFill="0" applyBorder="0" applyAlignment="0" applyProtection="true">
      <alignment horizontal="general" vertical="bottom" textRotation="0" wrapText="false" shrinkToFit="false"/>
      <protection hidden="false"/>
    </xf>
    <xf xfId="0" fontId="7" numFmtId="169" fillId="0" borderId="0" applyFont="1" applyNumberFormat="1" applyFill="0" applyBorder="0" applyAlignment="1" applyProtection="true">
      <alignment horizontal="general" vertical="center" textRotation="0" wrapText="false" shrinkToFit="false"/>
      <protection hidden="false"/>
    </xf>
    <xf xfId="0" fontId="5" numFmtId="168" fillId="3" borderId="2" applyFont="1" applyNumberFormat="1" applyFill="1" applyBorder="1" applyAlignment="1" applyProtection="true">
      <alignment horizontal="center" vertical="center" textRotation="0" wrapText="false" shrinkToFit="false"/>
      <protection hidden="false"/>
    </xf>
    <xf xfId="0" fontId="5" numFmtId="164" fillId="3" borderId="0" applyFont="1" applyNumberFormat="1" applyFill="1" applyBorder="0" applyAlignment="1" applyProtection="true">
      <alignment horizontal="center" vertical="center" textRotation="0" wrapText="false" shrinkToFit="false"/>
      <protection hidden="false"/>
    </xf>
    <xf xfId="0" fontId="9" numFmtId="164" fillId="3" borderId="0" applyFont="1" applyNumberFormat="1" applyFill="1" applyBorder="0" applyAlignment="1" applyProtection="true">
      <alignment horizontal="center" vertical="center" textRotation="0" wrapText="false" shrinkToFit="false"/>
      <protection hidden="false"/>
    </xf>
    <xf xfId="0" fontId="7" numFmtId="165" fillId="4" borderId="0" applyFont="1" applyNumberFormat="1" applyFill="1" applyBorder="0" applyAlignment="1" applyProtection="true">
      <alignment horizontal="center" vertical="center" textRotation="0" wrapText="false" shrinkToFit="false"/>
      <protection hidden="false"/>
    </xf>
    <xf xfId="0" fontId="10" numFmtId="165" fillId="4" borderId="0" applyFont="1" applyNumberFormat="1" applyFill="1" applyBorder="0" applyAlignment="1" applyProtection="true">
      <alignment horizontal="center" vertical="center" textRotation="0" wrapText="false" shrinkToFit="false"/>
      <protection hidden="false"/>
    </xf>
    <xf xfId="0" fontId="7" numFmtId="168" fillId="5" borderId="7" applyFont="1" applyNumberFormat="1" applyFill="1" applyBorder="1" applyAlignment="1" applyProtection="true">
      <alignment horizontal="center" vertical="center" textRotation="0" wrapText="false" shrinkToFit="false"/>
      <protection hidden="false"/>
    </xf>
    <xf xfId="0" fontId="10" numFmtId="49" fillId="5" borderId="7" applyFont="1" applyNumberFormat="1" applyFill="1" applyBorder="1" applyAlignment="1" applyProtection="true">
      <alignment horizontal="center" vertical="center" textRotation="0" wrapText="false" shrinkToFit="false"/>
      <protection hidden="false"/>
    </xf>
    <xf xfId="0" fontId="8" numFmtId="168" fillId="6" borderId="8" applyFont="1" applyNumberFormat="1" applyFill="1" applyBorder="1" applyAlignment="1" applyProtection="true">
      <alignment horizontal="center" vertical="center" textRotation="0" wrapText="true" shrinkToFit="false"/>
      <protection hidden="false"/>
    </xf>
    <xf xfId="0" fontId="10" numFmtId="49" fillId="6" borderId="0" applyFont="1" applyNumberFormat="1" applyFill="1" applyBorder="0" applyAlignment="1" applyProtection="true">
      <alignment horizontal="center" vertical="center" textRotation="0" wrapText="true" shrinkToFit="false"/>
      <protection hidden="false"/>
    </xf>
    <xf xfId="0" fontId="7" numFmtId="168" fillId="7" borderId="8" applyFont="1" applyNumberFormat="1" applyFill="1" applyBorder="1" applyAlignment="1" applyProtection="true">
      <alignment horizontal="general" vertical="center" textRotation="0" wrapText="true" shrinkToFit="false"/>
      <protection hidden="false"/>
    </xf>
    <xf xfId="0" fontId="10" numFmtId="49" fillId="7" borderId="0" applyFont="1" applyNumberFormat="1" applyFill="1" applyBorder="0" applyAlignment="1" applyProtection="true">
      <alignment horizontal="general" vertical="center" textRotation="0" wrapText="true" shrinkToFit="false"/>
      <protection hidden="false"/>
    </xf>
    <xf xfId="0" fontId="1" numFmtId="168" fillId="0" borderId="8" applyFont="1" applyNumberFormat="1" applyFill="0" applyBorder="1" applyAlignment="1" applyProtection="true">
      <alignment horizontal="general" vertical="center" textRotation="0" wrapText="false" shrinkToFit="false"/>
      <protection hidden="false"/>
    </xf>
    <xf xfId="0" fontId="11" numFmtId="49" fillId="0" borderId="0" applyFont="1" applyNumberFormat="1" applyFill="0" applyBorder="0" applyAlignment="1" applyProtection="true">
      <alignment horizontal="center" vertical="center" textRotation="0" wrapText="false" shrinkToFit="false"/>
      <protection hidden="false"/>
    </xf>
    <xf xfId="0" fontId="7" numFmtId="168" fillId="8" borderId="8" applyFont="1" applyNumberFormat="1" applyFill="1" applyBorder="1" applyAlignment="1" applyProtection="true">
      <alignment horizontal="general" vertical="center" textRotation="0" wrapText="true" shrinkToFit="false"/>
      <protection hidden="false"/>
    </xf>
    <xf xfId="0" fontId="10" numFmtId="49" fillId="8" borderId="0" applyFont="1" applyNumberFormat="1" applyFill="1" applyBorder="0" applyAlignment="1" applyProtection="true">
      <alignment horizontal="general" vertical="center" textRotation="0" wrapText="true" shrinkToFit="false"/>
      <protection hidden="false"/>
    </xf>
    <xf xfId="0" fontId="10" numFmtId="167" fillId="7" borderId="8" applyFont="1" applyNumberFormat="1" applyFill="1" applyBorder="1" applyAlignment="1" applyProtection="true">
      <alignment horizontal="right" vertical="center" textRotation="0" wrapText="true" shrinkToFit="false"/>
      <protection hidden="false"/>
    </xf>
    <xf xfId="0" fontId="10" numFmtId="167" fillId="8" borderId="8" applyFont="1" applyNumberFormat="1" applyFill="1" applyBorder="1" applyAlignment="1" applyProtection="true">
      <alignment horizontal="right" vertical="center" textRotation="0" wrapText="true" shrinkToFit="false"/>
      <protection hidden="false"/>
    </xf>
    <xf xfId="0" fontId="1" numFmtId="168" fillId="0" borderId="8" applyFont="1" applyNumberFormat="1" applyFill="0" applyBorder="1" applyAlignment="1" applyProtection="true">
      <alignment horizontal="right" vertical="center" textRotation="0" wrapText="false" shrinkToFit="false"/>
      <protection hidden="false"/>
    </xf>
    <xf xfId="0" fontId="7" numFmtId="168" fillId="9" borderId="8" applyFont="1" applyNumberFormat="1" applyFill="1" applyBorder="1" applyAlignment="1" applyProtection="true">
      <alignment horizontal="general" vertical="center" textRotation="0" wrapText="true" shrinkToFit="false"/>
      <protection hidden="false"/>
    </xf>
    <xf xfId="0" fontId="10" numFmtId="49" fillId="9" borderId="0" applyFont="1" applyNumberFormat="1" applyFill="1" applyBorder="0" applyAlignment="1" applyProtection="true">
      <alignment horizontal="general" vertical="center" textRotation="0" wrapText="true" shrinkToFit="false"/>
      <protection hidden="false"/>
    </xf>
    <xf xfId="0" fontId="7" numFmtId="168" fillId="10" borderId="8" applyFont="1" applyNumberFormat="1" applyFill="1" applyBorder="1" applyAlignment="1" applyProtection="true">
      <alignment horizontal="general" vertical="center" textRotation="0" wrapText="false" shrinkToFit="false"/>
      <protection hidden="false"/>
    </xf>
    <xf xfId="0" fontId="10" numFmtId="49" fillId="10" borderId="0" applyFont="1" applyNumberFormat="1" applyFill="1" applyBorder="0" applyAlignment="1" applyProtection="true">
      <alignment horizontal="center" vertical="center" textRotation="0" wrapText="false" shrinkToFit="false"/>
      <protection hidden="false"/>
    </xf>
    <xf xfId="0" fontId="1" numFmtId="168" fillId="11" borderId="8" applyFont="1" applyNumberFormat="1" applyFill="1" applyBorder="1" applyAlignment="1" applyProtection="true">
      <alignment horizontal="general" vertical="center" textRotation="0" wrapText="false" shrinkToFit="false"/>
      <protection hidden="false"/>
    </xf>
    <xf xfId="0" fontId="11" numFmtId="4" fillId="11" borderId="8" applyFont="1" applyNumberFormat="1" applyFill="1" applyBorder="1" applyAlignment="1" applyProtection="true">
      <alignment horizontal="general" vertical="center" textRotation="0" wrapText="false" shrinkToFit="false"/>
      <protection hidden="false"/>
    </xf>
    <xf xfId="0" fontId="10" numFmtId="4" fillId="11" borderId="8" applyFont="1" applyNumberFormat="1" applyFill="1" applyBorder="1" applyAlignment="1" applyProtection="true">
      <alignment horizontal="general" vertical="center" textRotation="0" wrapText="false" shrinkToFit="false"/>
      <protection hidden="false"/>
    </xf>
    <xf xfId="0" fontId="10" numFmtId="4" fillId="11" borderId="0" applyFont="1" applyNumberFormat="1" applyFill="1" applyBorder="0" applyAlignment="1" applyProtection="true">
      <alignment horizontal="general" vertical="center" textRotation="0" wrapText="false" shrinkToFit="false"/>
      <protection hidden="false"/>
    </xf>
    <xf xfId="0" fontId="7" numFmtId="168" fillId="11" borderId="8" applyFont="1" applyNumberFormat="1" applyFill="1" applyBorder="1" applyAlignment="1" applyProtection="true">
      <alignment horizontal="general" vertical="center" textRotation="0" wrapText="false" shrinkToFit="false"/>
      <protection hidden="false"/>
    </xf>
    <xf xfId="0" fontId="11" numFmtId="4" fillId="0" borderId="8" applyFont="1" applyNumberFormat="1" applyFill="0" applyBorder="1" applyAlignment="1" applyProtection="true">
      <alignment horizontal="general" vertical="center" textRotation="0" wrapText="false" shrinkToFit="false"/>
      <protection hidden="false"/>
    </xf>
    <xf xfId="0" fontId="10" numFmtId="4" fillId="0" borderId="8" applyFont="1" applyNumberFormat="1" applyFill="0" applyBorder="1" applyAlignment="1" applyProtection="true">
      <alignment horizontal="general" vertical="center" textRotation="0" wrapText="false" shrinkToFit="false"/>
      <protection hidden="false"/>
    </xf>
    <xf xfId="0" fontId="10" numFmtId="4" fillId="0" borderId="0" applyFont="1" applyNumberFormat="1" applyFill="0" applyBorder="0" applyAlignment="1" applyProtection="true">
      <alignment horizontal="general" vertical="center" textRotation="0" wrapText="false" shrinkToFit="false"/>
      <protection hidden="false"/>
    </xf>
    <xf xfId="0" fontId="10" numFmtId="49" fillId="11" borderId="0" applyFont="1" applyNumberFormat="1" applyFill="1" applyBorder="0" applyAlignment="1" applyProtection="true">
      <alignment horizontal="center" vertical="center" textRotation="0" wrapText="false" shrinkToFit="false"/>
      <protection hidden="false"/>
    </xf>
    <xf xfId="0" fontId="0" numFmtId="164" fillId="4" borderId="5" applyFont="0" applyNumberFormat="1" applyFill="1" applyBorder="1" applyAlignment="1" applyProtection="true">
      <alignment horizontal="center" vertical="center" textRotation="0" wrapText="false" shrinkToFit="false"/>
      <protection hidden="false"/>
    </xf>
    <xf xfId="0" fontId="0" numFmtId="168" fillId="4" borderId="5" applyFont="0" applyNumberFormat="1" applyFill="1" applyBorder="1" applyAlignment="1" applyProtection="true">
      <alignment horizontal="center" vertical="center" textRotation="0" wrapText="false" shrinkToFit="false"/>
      <protection hidden="false"/>
    </xf>
    <xf xfId="0" fontId="7" numFmtId="49" fillId="12" borderId="8" applyFont="1" applyNumberFormat="1" applyFill="1" applyBorder="1" applyAlignment="1" applyProtection="true">
      <alignment horizontal="center" vertical="center" textRotation="0" wrapText="true" shrinkToFit="false"/>
      <protection hidden="false"/>
    </xf>
    <xf xfId="0" fontId="7" numFmtId="0" fillId="12" borderId="8" applyFont="1" applyNumberFormat="0" applyFill="1" applyBorder="1" applyAlignment="1" applyProtection="true">
      <alignment horizontal="left" vertical="center" textRotation="0" wrapText="true" shrinkToFit="false"/>
      <protection hidden="false"/>
    </xf>
    <xf xfId="0" fontId="7" numFmtId="0" fillId="12" borderId="8" applyFont="1" applyNumberFormat="0" applyFill="1" applyBorder="1" applyAlignment="1" applyProtection="true">
      <alignment horizontal="general" vertical="center" textRotation="0" wrapText="true" shrinkToFit="false"/>
      <protection hidden="false"/>
    </xf>
    <xf xfId="0" fontId="7" numFmtId="167" fillId="12" borderId="8" applyFont="1" applyNumberFormat="1" applyFill="1" applyBorder="1" applyAlignment="1" applyProtection="true">
      <alignment horizontal="center" vertical="center" textRotation="0" wrapText="true" shrinkToFit="false"/>
      <protection hidden="false"/>
    </xf>
    <xf xfId="0" fontId="7" numFmtId="49" fillId="12" borderId="8" applyFont="1" applyNumberFormat="1" applyFill="1" applyBorder="1" applyAlignment="1" applyProtection="true">
      <alignment horizontal="center" vertical="center" textRotation="0" wrapText="true" shrinkToFit="false"/>
      <protection hidden="false"/>
    </xf>
    <xf xfId="0" fontId="10" numFmtId="49" fillId="5" borderId="1" applyFont="1" applyNumberFormat="1" applyFill="1" applyBorder="1" applyAlignment="1" applyProtection="true">
      <alignment horizontal="center" vertical="center" textRotation="0" wrapText="false" shrinkToFit="false"/>
      <protection hidden="false"/>
    </xf>
    <xf xfId="0" fontId="1" numFmtId="0" fillId="2" borderId="8" applyFont="1" applyNumberFormat="0" applyFill="1" applyBorder="1" applyAlignment="1" applyProtection="true">
      <alignment horizontal="general" vertical="center" textRotation="0" wrapText="false" shrinkToFit="false"/>
      <protection hidden="false"/>
    </xf>
    <xf xfId="0" fontId="10" numFmtId="49" fillId="5" borderId="8" applyFont="1" applyNumberFormat="1" applyFill="1" applyBorder="1" applyAlignment="1" applyProtection="true">
      <alignment horizontal="center" vertical="center" textRotation="0" wrapText="false" shrinkToFit="false"/>
      <protection hidden="false"/>
    </xf>
    <xf xfId="0" fontId="0" numFmtId="0" fillId="0" borderId="8" applyFont="0" applyNumberFormat="0" applyFill="0" applyBorder="1" applyAlignment="0" applyProtection="true">
      <alignment horizontal="general" vertical="bottom" textRotation="0" wrapText="false" shrinkToFit="false"/>
      <protection hidden="false"/>
    </xf>
    <xf xfId="0" fontId="1" numFmtId="0" fillId="2" borderId="8" applyFont="1" applyNumberFormat="0" applyFill="1" applyBorder="1" applyAlignment="1" applyProtection="true">
      <alignment horizontal="left" vertical="center" textRotation="0" wrapText="false" shrinkToFit="false"/>
      <protection hidden="false"/>
    </xf>
    <xf xfId="0" fontId="10" numFmtId="49" fillId="5" borderId="0" applyFont="1" applyNumberFormat="1" applyFill="1" applyBorder="0" applyAlignment="1" applyProtection="true">
      <alignment horizontal="left" vertical="center" textRotation="0" wrapText="false" shrinkToFit="false"/>
      <protection hidden="false"/>
    </xf>
    <xf xfId="0" fontId="7" numFmtId="10" fillId="13" borderId="8" applyFont="1" applyNumberFormat="1" applyFill="1" applyBorder="1" applyAlignment="1" applyProtection="true">
      <alignment horizontal="general" vertical="center" textRotation="0" wrapText="false" shrinkToFit="false"/>
      <protection hidden="false"/>
    </xf>
    <xf xfId="0" fontId="7" numFmtId="170" fillId="13" borderId="8" applyFont="1" applyNumberFormat="1" applyFill="1" applyBorder="1" applyAlignment="1" applyProtection="true">
      <alignment horizontal="general" vertical="center" textRotation="0" wrapText="false" shrinkToFit="false"/>
      <protection hidden="false"/>
    </xf>
    <xf xfId="0" fontId="0" numFmtId="10" fillId="2" borderId="8" applyFont="0" applyNumberFormat="1" applyFill="1" applyBorder="1" applyAlignment="0" applyProtection="true">
      <alignment horizontal="general" vertical="bottom" textRotation="0" wrapText="false" shrinkToFit="false"/>
      <protection hidden="false"/>
    </xf>
    <xf xfId="0" fontId="10" numFmtId="4" fillId="4" borderId="0" applyFont="1" applyNumberFormat="1" applyFill="1" applyBorder="0" applyAlignment="1" applyProtection="true">
      <alignment horizontal="center" vertical="center" textRotation="0" wrapText="false" shrinkToFit="false"/>
      <protection hidden="false"/>
    </xf>
    <xf xfId="0" fontId="0" numFmtId="4" fillId="0" borderId="0" applyFont="0" applyNumberFormat="1" applyFill="0" applyBorder="0" applyAlignment="0" applyProtection="true">
      <alignment horizontal="general" vertical="bottom" textRotation="0" wrapText="false" shrinkToFit="false"/>
      <protection hidden="false"/>
    </xf>
    <xf xfId="0" fontId="9" numFmtId="4" fillId="3" borderId="0" applyFont="1" applyNumberFormat="1" applyFill="1" applyBorder="0" applyAlignment="1" applyProtection="true">
      <alignment horizontal="center" vertical="center" textRotation="0" wrapText="false" shrinkToFit="false"/>
      <protection hidden="false"/>
    </xf>
    <xf xfId="0" fontId="10" numFmtId="4" fillId="5" borderId="7" applyFont="1" applyNumberFormat="1" applyFill="1" applyBorder="1" applyAlignment="1" applyProtection="true">
      <alignment horizontal="center" vertical="center" textRotation="0" wrapText="false" shrinkToFit="false"/>
      <protection hidden="false"/>
    </xf>
    <xf xfId="0" fontId="11" numFmtId="4" fillId="6" borderId="8" applyFont="1" applyNumberFormat="1" applyFill="1" applyBorder="1" applyAlignment="1" applyProtection="true">
      <alignment horizontal="center" vertical="center" textRotation="0" wrapText="true" shrinkToFit="false"/>
      <protection hidden="false"/>
    </xf>
    <xf xfId="0" fontId="10" numFmtId="4" fillId="6" borderId="8" applyFont="1" applyNumberFormat="1" applyFill="1" applyBorder="1" applyAlignment="1" applyProtection="true">
      <alignment horizontal="center" vertical="center" textRotation="0" wrapText="true" shrinkToFit="false"/>
      <protection hidden="false"/>
    </xf>
    <xf xfId="0" fontId="11" numFmtId="4" fillId="7" borderId="8" applyFont="1" applyNumberFormat="1" applyFill="1" applyBorder="1" applyAlignment="1" applyProtection="true">
      <alignment horizontal="general" vertical="center" textRotation="0" wrapText="true" shrinkToFit="false"/>
      <protection hidden="false"/>
    </xf>
    <xf xfId="0" fontId="10" numFmtId="4" fillId="7" borderId="8" applyFont="1" applyNumberFormat="1" applyFill="1" applyBorder="1" applyAlignment="1" applyProtection="true">
      <alignment horizontal="general" vertical="center" textRotation="0" wrapText="true" shrinkToFit="false"/>
      <protection hidden="false"/>
    </xf>
    <xf xfId="0" fontId="11" numFmtId="4" fillId="0" borderId="8" applyFont="1" applyNumberFormat="1" applyFill="0" applyBorder="1" applyAlignment="1" applyProtection="true">
      <alignment horizontal="center" vertical="center" textRotation="0" wrapText="false" shrinkToFit="false"/>
      <protection hidden="false"/>
    </xf>
    <xf xfId="0" fontId="11" numFmtId="4" fillId="8" borderId="8" applyFont="1" applyNumberFormat="1" applyFill="1" applyBorder="1" applyAlignment="1" applyProtection="true">
      <alignment horizontal="general" vertical="center" textRotation="0" wrapText="true" shrinkToFit="false"/>
      <protection hidden="false"/>
    </xf>
    <xf xfId="0" fontId="10" numFmtId="4" fillId="8" borderId="8" applyFont="1" applyNumberFormat="1" applyFill="1" applyBorder="1" applyAlignment="1" applyProtection="true">
      <alignment horizontal="general" vertical="center" textRotation="0" wrapText="true" shrinkToFit="false"/>
      <protection hidden="false"/>
    </xf>
    <xf xfId="0" fontId="11" numFmtId="4" fillId="9" borderId="8" applyFont="1" applyNumberFormat="1" applyFill="1" applyBorder="1" applyAlignment="1" applyProtection="true">
      <alignment horizontal="general" vertical="center" textRotation="0" wrapText="true" shrinkToFit="false"/>
      <protection hidden="false"/>
    </xf>
    <xf xfId="0" fontId="10" numFmtId="4" fillId="9" borderId="8" applyFont="1" applyNumberFormat="1" applyFill="1" applyBorder="1" applyAlignment="1" applyProtection="true">
      <alignment horizontal="general" vertical="center" textRotation="0" wrapText="true" shrinkToFit="false"/>
      <protection hidden="false"/>
    </xf>
    <xf xfId="0" fontId="10" numFmtId="4" fillId="7" borderId="8" applyFont="1" applyNumberFormat="1" applyFill="1" applyBorder="1" applyAlignment="1" applyProtection="true">
      <alignment horizontal="right" vertical="center" textRotation="0" wrapText="true" shrinkToFit="false"/>
      <protection hidden="false"/>
    </xf>
    <xf xfId="0" fontId="10" numFmtId="4" fillId="8" borderId="8" applyFont="1" applyNumberFormat="1" applyFill="1" applyBorder="1" applyAlignment="1" applyProtection="true">
      <alignment horizontal="right" vertical="center" textRotation="0" wrapText="true" shrinkToFit="false"/>
      <protection hidden="false"/>
    </xf>
    <xf xfId="0" fontId="10" numFmtId="4" fillId="10" borderId="8" applyFont="1" applyNumberFormat="1" applyFill="1" applyBorder="1" applyAlignment="1" applyProtection="true">
      <alignment horizontal="center" vertical="center" textRotation="0" wrapText="false" shrinkToFit="false"/>
      <protection hidden="false"/>
    </xf>
    <xf xfId="0" fontId="10" numFmtId="4" fillId="11" borderId="8" applyFont="1" applyNumberFormat="1" applyFill="1" applyBorder="1" applyAlignment="1" applyProtection="true">
      <alignment horizontal="center" vertical="center" textRotation="0" wrapText="false" shrinkToFit="false"/>
      <protection hidden="false"/>
    </xf>
    <xf xfId="0" fontId="1" numFmtId="4" fillId="0" borderId="0" applyFont="1" applyNumberFormat="1" applyFill="0" applyBorder="0" applyAlignment="0" applyProtection="true">
      <alignment horizontal="general" vertical="bottom" textRotation="0" wrapText="false" shrinkToFit="false"/>
      <protection hidden="false"/>
    </xf>
    <xf xfId="0" fontId="0" numFmtId="2" fillId="0" borderId="0" applyFont="0" applyNumberFormat="1" applyFill="0" applyBorder="0" applyAlignment="1" applyProtection="true">
      <alignment horizontal="center" vertical="center" textRotation="0" wrapText="false" shrinkToFit="false"/>
      <protection hidden="false"/>
    </xf>
    <xf xfId="0" fontId="1" numFmtId="2" fillId="2" borderId="0" applyFont="1" applyNumberFormat="1" applyFill="1" applyBorder="0" applyAlignment="1" applyProtection="true">
      <alignment horizontal="center" vertical="center" textRotation="0" wrapText="false" shrinkToFit="false"/>
      <protection hidden="false"/>
    </xf>
    <xf xfId="0" fontId="1" numFmtId="2" fillId="2" borderId="0" applyFont="1" applyNumberFormat="1" applyFill="1" applyBorder="0" applyAlignment="1" applyProtection="true">
      <alignment horizontal="center" vertical="center" textRotation="0" wrapText="false" shrinkToFit="false"/>
      <protection hidden="false"/>
    </xf>
    <xf xfId="0" fontId="0" numFmtId="2" fillId="0" borderId="0" applyFont="0" applyNumberFormat="1" applyFill="0" applyBorder="0" applyAlignment="1" applyProtection="true">
      <alignment horizontal="center" vertical="center" textRotation="0" wrapText="true" shrinkToFit="false"/>
      <protection hidden="false"/>
    </xf>
    <xf xfId="0" fontId="0" numFmtId="2" fillId="0" borderId="0" applyFont="0" applyNumberFormat="1" applyFill="0" applyBorder="0" applyAlignment="1" applyProtection="true">
      <alignment horizontal="center" vertical="center" textRotation="0" wrapText="true" shrinkToFit="false"/>
      <protection hidden="false"/>
    </xf>
    <xf xfId="0" fontId="12" numFmtId="2" fillId="0" borderId="0" applyFont="1" applyNumberFormat="1" applyFill="0" applyBorder="0" applyAlignment="1" applyProtection="true">
      <alignment horizontal="center" vertical="center" textRotation="0" wrapText="true" shrinkToFit="false"/>
      <protection hidden="false"/>
    </xf>
    <xf xfId="0" fontId="1" numFmtId="2" fillId="0" borderId="0" applyFont="1" applyNumberFormat="1" applyFill="0" applyBorder="0" applyAlignment="1" applyProtection="true">
      <alignment horizontal="center" vertical="center" textRotation="0" wrapText="false" shrinkToFit="false"/>
      <protection hidden="false"/>
    </xf>
    <xf xfId="0" fontId="10" numFmtId="2" fillId="0" borderId="0" applyFont="1" applyNumberFormat="1" applyFill="0" applyBorder="0" applyAlignment="1" applyProtection="true">
      <alignment horizontal="center" vertical="center" textRotation="0" wrapText="false" shrinkToFit="false"/>
      <protection hidden="false"/>
    </xf>
    <xf xfId="0" fontId="1" numFmtId="4" fillId="2" borderId="0" applyFont="1" applyNumberFormat="1" applyFill="1" applyBorder="0" applyAlignment="1" applyProtection="true">
      <alignment horizontal="center" vertical="center" textRotation="0" wrapText="false" shrinkToFit="false"/>
      <protection hidden="false"/>
    </xf>
    <xf xfId="0" fontId="7" numFmtId="168" fillId="11" borderId="8" applyFont="1" applyNumberFormat="1" applyFill="1" applyBorder="1" applyAlignment="1" applyProtection="true">
      <alignment horizontal="general" vertical="center" textRotation="0" wrapText="false" shrinkToFit="false"/>
      <protection hidden="false"/>
    </xf>
    <xf xfId="0" fontId="1" numFmtId="171" fillId="0" borderId="8" applyFont="1" applyNumberFormat="1" applyFill="0" applyBorder="1" applyAlignment="1" applyProtection="true">
      <alignment horizontal="right" vertical="center" textRotation="0" wrapText="false" shrinkToFit="false"/>
      <protection hidden="false"/>
    </xf>
    <xf xfId="0" fontId="7" numFmtId="168" fillId="0" borderId="8" applyFont="1" applyNumberFormat="1" applyFill="0" applyBorder="1" applyAlignment="1" applyProtection="true">
      <alignment horizontal="general" vertical="center" textRotation="0" wrapText="false" shrinkToFit="false"/>
      <protection hidden="false"/>
    </xf>
    <xf xfId="0" fontId="1" numFmtId="0" fillId="2" borderId="0" applyFont="1" applyNumberFormat="0" applyFill="1" applyBorder="0" applyAlignment="1" applyProtection="true">
      <alignment horizontal="left" vertical="center" textRotation="0" wrapText="false" shrinkToFit="false"/>
      <protection hidden="false"/>
    </xf>
    <xf xfId="0" fontId="1" numFmtId="0" fillId="14" borderId="8" applyFont="1" applyNumberFormat="0" applyFill="1" applyBorder="1" applyAlignment="1" applyProtection="true">
      <alignment horizontal="center" vertical="center" textRotation="0" wrapText="false" shrinkToFit="false"/>
      <protection hidden="false"/>
    </xf>
    <xf xfId="0" fontId="1" numFmtId="49" fillId="14" borderId="8" applyFont="1" applyNumberFormat="1" applyFill="1" applyBorder="1" applyAlignment="1" applyProtection="true">
      <alignment horizontal="center" vertical="center" textRotation="0" wrapText="false" shrinkToFit="false"/>
      <protection hidden="false"/>
    </xf>
    <xf xfId="0" fontId="1" numFmtId="1" fillId="14" borderId="8" applyFont="1" applyNumberFormat="1" applyFill="1" applyBorder="1" applyAlignment="1" applyProtection="true">
      <alignment horizontal="left" vertical="center" textRotation="0" wrapText="true" shrinkToFit="false"/>
      <protection hidden="false"/>
    </xf>
    <xf xfId="0" fontId="1" numFmtId="167" fillId="14" borderId="8" applyFont="1" applyNumberFormat="1" applyFill="1" applyBorder="1" applyAlignment="1" applyProtection="true">
      <alignment horizontal="general" vertical="center" textRotation="0" wrapText="false" shrinkToFit="false"/>
      <protection hidden="false"/>
    </xf>
    <xf xfId="0" fontId="1" numFmtId="1" fillId="14" borderId="8" applyFont="1" applyNumberFormat="1" applyFill="1" applyBorder="1" applyAlignment="1" applyProtection="true">
      <alignment horizontal="center" vertical="center" textRotation="0" wrapText="true" shrinkToFit="false"/>
      <protection hidden="false"/>
    </xf>
    <xf xfId="0" fontId="1" numFmtId="49" fillId="14" borderId="0" applyFont="1" applyNumberFormat="1" applyFill="1" applyBorder="0" applyAlignment="1" applyProtection="true">
      <alignment horizontal="center" vertical="center" textRotation="0" wrapText="false" shrinkToFit="false"/>
      <protection hidden="false"/>
    </xf>
    <xf xfId="0" fontId="1" numFmtId="4" fillId="14" borderId="0" applyFont="1" applyNumberFormat="1" applyFill="1" applyBorder="0" applyAlignment="1" applyProtection="true">
      <alignment horizontal="center" vertical="center" textRotation="0" wrapText="false" shrinkToFit="false"/>
      <protection hidden="false"/>
    </xf>
    <xf xfId="0" fontId="1" numFmtId="0" fillId="14" borderId="0" applyFont="1" applyNumberFormat="0" applyFill="1" applyBorder="0" applyAlignment="0" applyProtection="true">
      <alignment horizontal="general" vertical="bottom" textRotation="0" wrapText="false" shrinkToFit="false"/>
      <protection hidden="false"/>
    </xf>
    <xf xfId="0" fontId="0" numFmtId="2" fillId="14" borderId="0" applyFont="0" applyNumberFormat="1" applyFill="1" applyBorder="0" applyAlignment="1" applyProtection="true">
      <alignment horizontal="center" vertical="center" textRotation="0" wrapText="false" shrinkToFit="false"/>
      <protection hidden="false"/>
    </xf>
    <xf xfId="0" fontId="1" numFmtId="2" fillId="14" borderId="0" applyFont="1" applyNumberFormat="1" applyFill="1" applyBorder="0" applyAlignment="1" applyProtection="true">
      <alignment horizontal="center" vertical="center" textRotation="0" wrapText="false" shrinkToFit="false"/>
      <protection hidden="false"/>
    </xf>
    <xf xfId="0" fontId="1" numFmtId="4" fillId="14" borderId="0" applyFont="1" applyNumberFormat="1" applyFill="1" applyBorder="0" applyAlignment="0" applyProtection="true">
      <alignment horizontal="general" vertical="bottom" textRotation="0" wrapText="false" shrinkToFit="false"/>
      <protection hidden="false"/>
    </xf>
    <xf xfId="0" fontId="0" numFmtId="168" fillId="2" borderId="0" applyFont="0" applyNumberFormat="1" applyFill="1" applyBorder="0" applyAlignment="0" applyProtection="true">
      <alignment horizontal="general" vertical="bottom" textRotation="0" wrapText="false" shrinkToFit="false"/>
      <protection hidden="false"/>
    </xf>
    <xf xfId="0" fontId="0" numFmtId="2" fillId="14" borderId="0" applyFont="0" applyNumberFormat="1" applyFill="1" applyBorder="0" applyAlignment="1" applyProtection="true">
      <alignment horizontal="center" vertical="center" textRotation="0" wrapText="true" shrinkToFit="false"/>
      <protection hidden="false"/>
    </xf>
    <xf xfId="0" fontId="1" numFmtId="4" fillId="2" borderId="0" applyFont="1" applyNumberFormat="1" applyFill="1" applyBorder="0" applyAlignment="1" applyProtection="true">
      <alignment horizontal="center" vertical="center" textRotation="0" wrapText="false" shrinkToFit="false"/>
      <protection hidden="false"/>
    </xf>
    <xf xfId="0" fontId="1" numFmtId="49" fillId="15" borderId="8" applyFont="1" applyNumberFormat="1" applyFill="1" applyBorder="1" applyAlignment="1" applyProtection="true">
      <alignment horizontal="center" vertical="center" textRotation="0" wrapText="false" shrinkToFit="false"/>
      <protection hidden="false"/>
    </xf>
    <xf xfId="0" fontId="1" numFmtId="1" fillId="15" borderId="8" applyFont="1" applyNumberFormat="1" applyFill="1" applyBorder="1" applyAlignment="1" applyProtection="true">
      <alignment horizontal="left" vertical="center" textRotation="0" wrapText="true" shrinkToFit="false"/>
      <protection hidden="false"/>
    </xf>
    <xf xfId="0" fontId="1" numFmtId="0" fillId="15" borderId="8" applyFont="1" applyNumberFormat="0" applyFill="1" applyBorder="1" applyAlignment="1" applyProtection="true">
      <alignment horizontal="center" vertical="center" textRotation="0" wrapText="false" shrinkToFit="false"/>
      <protection hidden="false"/>
    </xf>
    <xf xfId="0" fontId="1" numFmtId="167" fillId="15" borderId="8" applyFont="1" applyNumberFormat="1" applyFill="1" applyBorder="1" applyAlignment="1" applyProtection="true">
      <alignment horizontal="general" vertical="center" textRotation="0" wrapText="false" shrinkToFit="false"/>
      <protection hidden="false"/>
    </xf>
    <xf xfId="0" fontId="1" numFmtId="168" fillId="15" borderId="8" applyFont="1" applyNumberFormat="1" applyFill="1" applyBorder="1" applyAlignment="1" applyProtection="true">
      <alignment horizontal="general" vertical="center" textRotation="0" wrapText="false" shrinkToFit="false"/>
      <protection hidden="false"/>
    </xf>
    <xf xfId="0" fontId="11" numFmtId="4" fillId="14" borderId="8" applyFont="1" applyNumberFormat="1" applyFill="1" applyBorder="1" applyAlignment="1" applyProtection="true">
      <alignment horizontal="center" vertical="center" textRotation="0" wrapText="false" shrinkToFit="false"/>
      <protection hidden="false"/>
    </xf>
    <xf xfId="0" fontId="11" numFmtId="49" fillId="14" borderId="0" applyFont="1" applyNumberFormat="1" applyFill="1" applyBorder="0" applyAlignment="1" applyProtection="true">
      <alignment horizontal="center" vertical="center" textRotation="0" wrapText="false" shrinkToFit="false"/>
      <protection hidden="false"/>
    </xf>
    <xf xfId="0" fontId="1" numFmtId="0" fillId="15" borderId="0" applyFont="1" applyNumberFormat="0" applyFill="1" applyBorder="0" applyAlignment="1" applyProtection="true">
      <alignment horizontal="left" vertical="center" textRotation="0" wrapText="false" shrinkToFit="false"/>
      <protection hidden="false"/>
    </xf>
    <xf xfId="0" fontId="8" numFmtId="49" fillId="14" borderId="8" applyFont="1" applyNumberFormat="1" applyFill="1" applyBorder="1" applyAlignment="1" applyProtection="true">
      <alignment horizontal="center" vertical="center" textRotation="0" wrapText="true" shrinkToFit="false"/>
      <protection hidden="false"/>
    </xf>
    <xf xfId="0" fontId="1" numFmtId="49" fillId="14" borderId="8" applyFont="1" applyNumberFormat="1" applyFill="1" applyBorder="1" applyAlignment="1" applyProtection="true">
      <alignment horizontal="center" vertical="center" textRotation="0" wrapText="false" shrinkToFit="false"/>
      <protection hidden="false"/>
    </xf>
    <xf xfId="0" fontId="1" numFmtId="0" fillId="14" borderId="8" applyFont="1" applyNumberFormat="0" applyFill="1" applyBorder="1" applyAlignment="1" applyProtection="true">
      <alignment horizontal="center" vertical="center" textRotation="0" wrapText="false" shrinkToFit="false"/>
      <protection hidden="false"/>
    </xf>
    <xf xfId="0" fontId="1" numFmtId="167" fillId="14" borderId="8" applyFont="1" applyNumberFormat="1" applyFill="1" applyBorder="1" applyAlignment="1" applyProtection="true">
      <alignment horizontal="general" vertical="center" textRotation="0" wrapText="false" shrinkToFit="false"/>
      <protection hidden="false"/>
    </xf>
    <xf xfId="0" fontId="1" numFmtId="167" fillId="14" borderId="8" applyFont="1" applyNumberFormat="1" applyFill="1" applyBorder="1" applyAlignment="1" applyProtection="true">
      <alignment horizontal="center" vertical="center" textRotation="0" wrapText="false" shrinkToFit="false"/>
      <protection hidden="false"/>
    </xf>
    <xf xfId="0" fontId="1" numFmtId="2" fillId="2" borderId="0" applyFont="1" applyNumberFormat="1" applyFill="1" applyBorder="0" applyAlignment="1" applyProtection="true">
      <alignment horizontal="center" vertical="center" textRotation="0" wrapText="false" shrinkToFit="false"/>
      <protection hidden="false"/>
    </xf>
    <xf xfId="0" fontId="1" numFmtId="9" fillId="14" borderId="8" applyFont="1" applyNumberFormat="1" applyFill="1" applyBorder="1" applyAlignment="1" applyProtection="true">
      <alignment horizontal="general" vertical="center" textRotation="0" wrapText="false" shrinkToFit="false"/>
      <protection hidden="false"/>
    </xf>
    <xf xfId="0" fontId="1" numFmtId="171" fillId="14" borderId="8" applyFont="1" applyNumberFormat="1" applyFill="1" applyBorder="1" applyAlignment="1" applyProtection="true">
      <alignment horizontal="center" vertical="center" textRotation="0" wrapText="false" shrinkToFit="false"/>
      <protection hidden="false"/>
    </xf>
    <xf xfId="0" fontId="1" numFmtId="49" fillId="16" borderId="8" applyFont="1" applyNumberFormat="1" applyFill="1" applyBorder="1" applyAlignment="1" applyProtection="true">
      <alignment horizontal="center" vertical="center" textRotation="0" wrapText="false" shrinkToFit="false"/>
      <protection hidden="false"/>
    </xf>
    <xf xfId="0" fontId="1" numFmtId="1" fillId="16" borderId="8" applyFont="1" applyNumberFormat="1" applyFill="1" applyBorder="1" applyAlignment="1" applyProtection="true">
      <alignment horizontal="left" vertical="center" textRotation="0" wrapText="true" shrinkToFit="false"/>
      <protection hidden="false"/>
    </xf>
    <xf xfId="0" fontId="1" numFmtId="0" fillId="16" borderId="8" applyFont="1" applyNumberFormat="0" applyFill="1" applyBorder="1" applyAlignment="1" applyProtection="true">
      <alignment horizontal="center" vertical="center" textRotation="0" wrapText="false" shrinkToFit="false"/>
      <protection hidden="false"/>
    </xf>
    <xf xfId="0" fontId="1" numFmtId="167" fillId="16" borderId="8" applyFont="1" applyNumberFormat="1" applyFill="1" applyBorder="1" applyAlignment="1" applyProtection="true">
      <alignment horizontal="general" vertical="center" textRotation="0" wrapText="false" shrinkToFit="false"/>
      <protection hidden="false"/>
    </xf>
    <xf xfId="0" fontId="1" numFmtId="168" fillId="14" borderId="8" applyFont="1" applyNumberFormat="1" applyFill="1" applyBorder="1" applyAlignment="1" applyProtection="true">
      <alignment horizontal="general" vertical="center" textRotation="0" wrapText="false" shrinkToFit="false"/>
      <protection hidden="false"/>
    </xf>
    <xf xfId="0" fontId="11" numFmtId="4" fillId="14" borderId="8" applyFont="1" applyNumberFormat="1" applyFill="1" applyBorder="1" applyAlignment="1" applyProtection="true">
      <alignment horizontal="general" vertical="center" textRotation="0" wrapText="false" shrinkToFit="false"/>
      <protection hidden="false"/>
    </xf>
    <xf xfId="0" fontId="11" numFmtId="167" fillId="14" borderId="0" applyFont="1" applyNumberFormat="1" applyFill="1" applyBorder="0" applyAlignment="1" applyProtection="true">
      <alignment horizontal="general" vertical="center" textRotation="0" wrapText="false" shrinkToFit="false"/>
      <protection hidden="false"/>
    </xf>
    <xf xfId="0" fontId="1" numFmtId="0" fillId="2" borderId="0" applyFont="1" applyNumberFormat="0" applyFill="1" applyBorder="0" applyAlignment="1" applyProtection="true">
      <alignment horizontal="right" vertical="center" textRotation="0" wrapText="false" shrinkToFit="false"/>
      <protection hidden="false"/>
    </xf>
    <xf xfId="0" fontId="0" numFmtId="9" fillId="2" borderId="0" applyFont="0" applyNumberFormat="1" applyFill="1" applyBorder="0" applyAlignment="0" applyProtection="true">
      <alignment horizontal="general" vertical="bottom" textRotation="0" wrapText="false" shrinkToFit="false"/>
      <protection hidden="false"/>
    </xf>
    <xf xfId="0" fontId="1" numFmtId="10" fillId="14" borderId="8" applyFont="1" applyNumberFormat="1" applyFill="1" applyBorder="1" applyAlignment="1" applyProtection="true">
      <alignment horizontal="right" vertical="center" textRotation="0" wrapText="false" shrinkToFit="false"/>
      <protection hidden="false"/>
    </xf>
    <xf xfId="0" fontId="0" numFmtId="0" fillId="14" borderId="0" applyFont="0" applyNumberFormat="0" applyFill="1" applyBorder="0" applyAlignment="0" applyProtection="true">
      <alignment horizontal="general" vertical="bottom" textRotation="0" wrapText="false" shrinkToFit="false"/>
      <protection hidden="false"/>
    </xf>
    <xf xfId="0" fontId="11" numFmtId="4" fillId="15" borderId="8" applyFont="1" applyNumberFormat="1" applyFill="1" applyBorder="1" applyAlignment="1" applyProtection="true">
      <alignment horizontal="center" vertical="center" textRotation="0" wrapText="false" shrinkToFit="false"/>
      <protection hidden="false"/>
    </xf>
    <xf xfId="0" fontId="1" numFmtId="168" fillId="15" borderId="8" applyFont="1" applyNumberFormat="1" applyFill="1" applyBorder="1" applyAlignment="1" applyProtection="true">
      <alignment horizontal="right" vertical="center" textRotation="0" wrapText="false" shrinkToFit="false"/>
      <protection hidden="false"/>
    </xf>
    <xf xfId="0" fontId="7" numFmtId="0" fillId="17" borderId="8" applyFont="1" applyNumberFormat="0" applyFill="1" applyBorder="1" applyAlignment="1" applyProtection="true">
      <alignment horizontal="center" vertical="center" textRotation="0" wrapText="true" shrinkToFit="false"/>
      <protection hidden="false"/>
    </xf>
    <xf xfId="0" fontId="1" numFmtId="0" fillId="17" borderId="8" applyFont="1" applyNumberFormat="0" applyFill="1" applyBorder="1" applyAlignment="1" applyProtection="true">
      <alignment horizontal="left" vertical="center" textRotation="0" wrapText="true" shrinkToFit="false"/>
      <protection hidden="false"/>
    </xf>
    <xf xfId="0" fontId="1" numFmtId="0" fillId="15" borderId="8" applyFont="1" applyNumberFormat="0" applyFill="1" applyBorder="1" applyAlignment="1" applyProtection="true">
      <alignment horizontal="center" vertical="center" textRotation="0" wrapText="false" shrinkToFit="false"/>
      <protection hidden="false"/>
    </xf>
    <xf xfId="0" fontId="1" numFmtId="167" fillId="15" borderId="8" applyFont="1" applyNumberFormat="1" applyFill="1" applyBorder="1" applyAlignment="1" applyProtection="true">
      <alignment horizontal="general" vertical="center" textRotation="0" wrapText="false" shrinkToFit="false"/>
      <protection hidden="false"/>
    </xf>
    <xf xfId="0" fontId="1" numFmtId="168" fillId="15" borderId="8" applyFont="1" applyNumberFormat="1" applyFill="1" applyBorder="1" applyAlignment="1" applyProtection="true">
      <alignment horizontal="general" vertical="center" textRotation="0" wrapText="false" shrinkToFit="false"/>
      <protection hidden="false"/>
    </xf>
    <xf xfId="0" fontId="7" numFmtId="49" fillId="17" borderId="8" applyFont="1" applyNumberFormat="1" applyFill="1" applyBorder="1" applyAlignment="1" applyProtection="true">
      <alignment horizontal="general" vertical="center" textRotation="0" wrapText="true" shrinkToFit="false"/>
      <protection hidden="false"/>
    </xf>
    <xf xfId="0" fontId="11" numFmtId="4" fillId="17" borderId="8" applyFont="1" applyNumberFormat="1" applyFill="1" applyBorder="1" applyAlignment="1" applyProtection="true">
      <alignment horizontal="general" vertical="center" textRotation="0" wrapText="true" shrinkToFit="false"/>
      <protection hidden="false"/>
    </xf>
    <xf xfId="0" fontId="10" numFmtId="4" fillId="17" borderId="8" applyFont="1" applyNumberFormat="1" applyFill="1" applyBorder="1" applyAlignment="1" applyProtection="true">
      <alignment horizontal="general" vertical="center" textRotation="0" wrapText="true" shrinkToFit="false"/>
      <protection hidden="false"/>
    </xf>
    <xf xfId="0" fontId="10" numFmtId="49" fillId="17" borderId="0" applyFont="1" applyNumberFormat="1" applyFill="1" applyBorder="0" applyAlignment="1" applyProtection="true">
      <alignment horizontal="general" vertical="center" textRotation="0" wrapText="true" shrinkToFit="false"/>
      <protection hidden="false"/>
    </xf>
    <xf xfId="0" fontId="13" numFmtId="4" fillId="14" borderId="8" applyFont="1" applyNumberFormat="1" applyFill="1" applyBorder="1" applyAlignment="0" applyProtection="true">
      <alignment horizontal="general" vertical="bottom" textRotation="0" wrapText="false" shrinkToFit="false"/>
      <protection hidden="false"/>
    </xf>
    <xf xfId="0" fontId="1" numFmtId="10" fillId="15" borderId="8" applyFont="1" applyNumberFormat="1" applyFill="1" applyBorder="1" applyAlignment="1" applyProtection="true">
      <alignment horizontal="right" vertical="center" textRotation="0" wrapText="false" shrinkToFit="false"/>
      <protection hidden="false"/>
    </xf>
    <xf xfId="0" fontId="0" numFmtId="168" fillId="14" borderId="0" applyFont="0" applyNumberFormat="1" applyFill="1" applyBorder="0" applyAlignment="0" applyProtection="true">
      <alignment horizontal="general" vertical="bottom" textRotation="0" wrapText="false" shrinkToFit="false"/>
      <protection hidden="false"/>
    </xf>
    <xf xfId="0" fontId="1" numFmtId="0" fillId="2" borderId="0" applyFont="1" applyNumberFormat="0" applyFill="1" applyBorder="0" applyAlignment="1" applyProtection="true">
      <alignment horizontal="general" vertical="center" textRotation="0" wrapText="false" shrinkToFit="false"/>
      <protection hidden="false"/>
    </xf>
    <xf xfId="0" fontId="1" numFmtId="0" fillId="2" borderId="0" applyFont="1" applyNumberFormat="0" applyFill="1" applyBorder="0" applyAlignment="1" applyProtection="true">
      <alignment horizontal="general" vertical="center" textRotation="0" wrapText="fals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08e69d37441f3160b428f624cd9121de1.png"/><Relationship Id="rId2" Type="http://schemas.openxmlformats.org/officeDocument/2006/relationships/image" Target="../media/a9a9d8cf06b3d0a618c00bf8516023a72.png"/></Relationships>
</file>

<file path=xl/drawings/drawing1.xml><?xml version="1.0" encoding="utf-8"?>
<xdr:wsDr xmlns:xdr="http://schemas.openxmlformats.org/drawingml/2006/spreadsheetDrawing" xmlns:a="http://schemas.openxmlformats.org/drawingml/2006/main">
  <xdr:oneCellAnchor>
    <xdr:from>
      <xdr:col>1</xdr:col>
      <xdr:colOff>188807</xdr:colOff>
      <xdr:row>0</xdr:row>
      <xdr:rowOff>311051</xdr:rowOff>
    </xdr:from>
    <xdr:ext cx="1771650" cy="466725"/>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4</xdr:col>
      <xdr:colOff>502221</xdr:colOff>
      <xdr:row>0</xdr:row>
      <xdr:rowOff>336352</xdr:rowOff>
    </xdr:from>
    <xdr:ext cx="4286250" cy="53340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pageSetUpPr fitToPage="1"/>
  </sheetPr>
  <dimension ref="A1:IV529"/>
  <sheetViews>
    <sheetView tabSelected="1" workbookViewId="0" zoomScale="80" zoomScaleNormal="80" showGridLines="false" showRowColHeaders="1">
      <selection activeCell="A1" sqref="A1:A1048576"/>
    </sheetView>
  </sheetViews>
  <sheetFormatPr customHeight="true" defaultRowHeight="15.75" defaultColWidth="7.5546875" outlineLevelRow="1" outlineLevelCol="0"/>
  <cols>
    <col min="1" max="1" width="7.5546875" style="155"/>
    <col min="2" max="2" width="6.6640625" customWidth="true" style="1"/>
    <col min="3" max="3" width="10.5546875" customWidth="true" style="1"/>
    <col min="4" max="4" width="52.88671875" customWidth="true" style="1"/>
    <col min="5" max="5" width="8.88671875" customWidth="true" style="1"/>
    <col min="6" max="6" width="19" customWidth="true" style="1"/>
    <col min="7" max="7" width="18.77734375" customWidth="true" style="66"/>
    <col min="8" max="8" width="12.77734375" customWidth="true" style="1"/>
    <col min="9" max="9" width="10.88671875" customWidth="true" style="1"/>
    <col min="10" max="10" width="15.21875" hidden="true" customWidth="true" style="1"/>
    <col min="11" max="11" width="13.109375" hidden="true" customWidth="true" style="134"/>
    <col min="12" max="12" width="12.6640625" hidden="true" customWidth="true" style="134"/>
    <col min="13" max="13" width="34.5546875" hidden="true" customWidth="true" style="1"/>
    <col min="14" max="14" width="21.33203125" hidden="true" customWidth="true" style="1"/>
    <col min="15" max="15" width="9.33203125" hidden="true" customWidth="true" style="1"/>
    <col min="16" max="16" width="8.44140625" hidden="true" customWidth="true" style="1"/>
    <col min="17" max="17" width="7.5546875" hidden="true" style="1"/>
    <col min="18" max="18" width="7.5546875" hidden="true" style="1"/>
    <col min="19" max="19" width="8.6640625" hidden="true" customWidth="true" style="1"/>
    <col min="20" max="20" width="11.44140625" hidden="true" customWidth="true" style="1"/>
    <col min="21" max="21" width="7.5546875" hidden="true" style="1"/>
    <col min="22" max="22" width="7.5546875" hidden="true" style="1"/>
    <col min="23" max="23" width="7.5546875" hidden="true" style="1"/>
    <col min="24" max="24" width="7.5546875" hidden="true" style="1"/>
    <col min="25" max="25" width="7.5546875" hidden="true" style="1"/>
    <col min="26" max="26" width="7.5546875" hidden="true" style="1"/>
    <col min="27" max="27" width="13.88671875" hidden="true" customWidth="true" style="141"/>
    <col min="28" max="28" width="12.5546875" hidden="true" customWidth="true" style="141"/>
    <col min="29" max="29" width="12.44140625" hidden="true" customWidth="true" style="141"/>
    <col min="30" max="30" width="10.77734375" hidden="true" customWidth="true" style="141"/>
    <col min="31" max="31" width="0" hidden="true" customWidth="true" style="1"/>
    <col min="32" max="32" width="0" hidden="true" customWidth="true" style="1"/>
    <col min="33" max="33" width="0" hidden="true" customWidth="true" style="1"/>
  </cols>
  <sheetData>
    <row r="1" spans="1:256" customHeight="1" ht="30">
      <c r="A1" s="188"/>
      <c r="B1"/>
      <c r="C1"/>
      <c r="D1"/>
      <c r="E1"/>
      <c r="F1"/>
      <c r="G1"/>
      <c r="H1"/>
      <c r="I1"/>
      <c r="J1"/>
      <c r="K1" s="118"/>
      <c r="L1" s="118"/>
      <c r="M1"/>
      <c r="N1" s="67" t="s">
        <v>0</v>
      </c>
      <c r="O1" s="68">
        <v>0.0726</v>
      </c>
      <c r="P1" s="68">
        <v>0.0136</v>
      </c>
      <c r="Q1"/>
      <c r="R1"/>
      <c r="S1"/>
      <c r="T1"/>
      <c r="U1"/>
      <c r="V1"/>
      <c r="W1"/>
      <c r="X1"/>
      <c r="Y1"/>
      <c r="Z1"/>
      <c r="AA1" s="135"/>
      <c r="AB1" s="135"/>
      <c r="AC1" s="135"/>
      <c r="AD1" s="135"/>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ustomHeight="1" ht="30">
      <c r="A2" s="188"/>
      <c r="B2"/>
      <c r="C2"/>
      <c r="D2"/>
      <c r="E2"/>
      <c r="F2"/>
      <c r="G2"/>
      <c r="H2"/>
      <c r="I2"/>
      <c r="J2"/>
      <c r="K2" s="118"/>
      <c r="L2" s="118"/>
      <c r="M2"/>
      <c r="N2" s="67" t="s">
        <v>1</v>
      </c>
      <c r="O2" s="69">
        <f>1+O1</f>
        <v>1.0726</v>
      </c>
      <c r="P2" s="69">
        <f>1+P1</f>
        <v>1.0136</v>
      </c>
      <c r="Q2"/>
      <c r="R2"/>
      <c r="S2"/>
      <c r="T2"/>
      <c r="U2"/>
      <c r="V2"/>
      <c r="W2"/>
      <c r="X2"/>
      <c r="Y2"/>
      <c r="Z2"/>
      <c r="AA2" s="135"/>
      <c r="AB2" s="135"/>
      <c r="AC2" s="135"/>
      <c r="AD2" s="135"/>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4" spans="1:256" customHeight="1" ht="30" s="2" customFormat="1">
      <c r="A4" s="203"/>
      <c r="B4" s="3" t="s">
        <v>2</v>
      </c>
      <c r="C4" s="4"/>
      <c r="D4" s="5"/>
      <c r="E4" s="6"/>
      <c r="F4" s="7" t="s">
        <v>3</v>
      </c>
      <c r="G4" s="70"/>
      <c r="H4" s="7"/>
      <c r="I4" s="8"/>
      <c r="J4" s="71"/>
      <c r="K4" s="119"/>
      <c r="L4" s="119"/>
      <c r="M4" s="72"/>
      <c r="AA4" s="136"/>
      <c r="AB4" s="136"/>
      <c r="AC4" s="136"/>
      <c r="AD4" s="136"/>
    </row>
    <row r="5" spans="1:256" customHeight="1" ht="30" s="9" customFormat="1">
      <c r="A5" s="204"/>
      <c r="B5" s="10" t="s">
        <v>4</v>
      </c>
      <c r="C5" s="11"/>
      <c r="D5" s="12"/>
      <c r="E5" s="101"/>
      <c r="F5" s="101"/>
      <c r="G5" s="102"/>
      <c r="H5" s="13" t="s">
        <v>5</v>
      </c>
      <c r="I5" s="14">
        <v>43800</v>
      </c>
      <c r="J5" s="73"/>
      <c r="K5" s="117"/>
      <c r="L5" s="117"/>
      <c r="M5" s="74"/>
      <c r="N5" s="109" t="s">
        <v>6</v>
      </c>
      <c r="O5" s="115">
        <f>SUM(O6:O8)</f>
        <v>0.1539</v>
      </c>
      <c r="AA5" s="137"/>
      <c r="AB5" s="137"/>
      <c r="AC5" s="137"/>
      <c r="AD5" s="137"/>
    </row>
    <row r="6" spans="1:256" customHeight="1" ht="45">
      <c r="A6" s="204"/>
      <c r="B6" s="15" t="s">
        <v>7</v>
      </c>
      <c r="C6" s="16" t="s">
        <v>8</v>
      </c>
      <c r="D6" s="17" t="s">
        <v>9</v>
      </c>
      <c r="E6" s="16" t="s">
        <v>10</v>
      </c>
      <c r="F6" s="15" t="s">
        <v>11</v>
      </c>
      <c r="G6" s="75" t="s">
        <v>12</v>
      </c>
      <c r="H6" s="16" t="s">
        <v>13</v>
      </c>
      <c r="I6" s="16" t="s">
        <v>14</v>
      </c>
      <c r="J6" s="76" t="s">
        <v>15</v>
      </c>
      <c r="K6" s="120" t="s">
        <v>16</v>
      </c>
      <c r="L6" s="120" t="s">
        <v>17</v>
      </c>
      <c r="M6" s="108" t="s">
        <v>18</v>
      </c>
      <c r="N6" s="110" t="s">
        <v>19</v>
      </c>
      <c r="O6" s="116">
        <v>0.03</v>
      </c>
      <c r="P6" s="113" t="s">
        <v>20</v>
      </c>
      <c r="Q6"/>
      <c r="R6"/>
      <c r="S6"/>
      <c r="T6"/>
      <c r="U6"/>
      <c r="V6"/>
      <c r="W6"/>
      <c r="X6"/>
      <c r="Y6"/>
      <c r="Z6"/>
      <c r="AA6" s="138" t="s">
        <v>21</v>
      </c>
      <c r="AB6" s="138" t="s">
        <v>22</v>
      </c>
      <c r="AC6" s="138" t="s">
        <v>23</v>
      </c>
      <c r="AD6" s="135"/>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customHeight="1" ht="15.75">
      <c r="A7" s="204"/>
      <c r="B7" s="18">
        <v>1</v>
      </c>
      <c r="C7" s="19"/>
      <c r="D7" s="20" t="s">
        <v>24</v>
      </c>
      <c r="E7" s="19"/>
      <c r="F7" s="18"/>
      <c r="G7" s="77">
        <v>484486896.88723</v>
      </c>
      <c r="H7" s="21"/>
      <c r="I7" s="19"/>
      <c r="J7" s="77">
        <f>G7-G8-G10-G29-G45-G525</f>
        <v>284459493.17591</v>
      </c>
      <c r="K7" s="121"/>
      <c r="L7" s="122"/>
      <c r="M7" s="78"/>
      <c r="N7" s="111" t="s">
        <v>25</v>
      </c>
      <c r="O7" s="116">
        <v>0.1089</v>
      </c>
      <c r="P7" s="113" t="s">
        <v>20</v>
      </c>
      <c r="Q7"/>
      <c r="R7"/>
      <c r="S7"/>
      <c r="T7"/>
      <c r="U7"/>
      <c r="V7"/>
      <c r="W7"/>
      <c r="X7"/>
      <c r="Y7"/>
      <c r="Z7"/>
      <c r="AA7" s="135"/>
      <c r="AB7" s="135"/>
      <c r="AC7" s="135"/>
      <c r="AD7" s="135"/>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customHeight="1" ht="15.75">
      <c r="A8" s="204"/>
      <c r="B8" s="22">
        <v>2</v>
      </c>
      <c r="C8" s="22">
        <v>1</v>
      </c>
      <c r="D8" s="23" t="s">
        <v>26</v>
      </c>
      <c r="E8" s="24"/>
      <c r="F8" s="23"/>
      <c r="G8" s="79">
        <v>8098601.0295801</v>
      </c>
      <c r="H8" s="25"/>
      <c r="I8" s="24"/>
      <c r="J8" s="24"/>
      <c r="K8" s="123"/>
      <c r="L8" s="124"/>
      <c r="M8" s="80"/>
      <c r="N8" s="111" t="s">
        <v>27</v>
      </c>
      <c r="O8" s="116">
        <v>0.015</v>
      </c>
      <c r="P8" s="113" t="s">
        <v>20</v>
      </c>
      <c r="Q8"/>
      <c r="R8"/>
      <c r="S8"/>
      <c r="T8"/>
      <c r="U8"/>
      <c r="V8"/>
      <c r="W8"/>
      <c r="X8"/>
      <c r="Y8"/>
      <c r="Z8"/>
      <c r="AA8" s="135"/>
      <c r="AB8" s="135"/>
      <c r="AC8" s="135"/>
      <c r="AD8" s="135"/>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customHeight="1" ht="15.75" hidden="true" outlineLevel="1">
      <c r="A9" s="204"/>
      <c r="B9" s="26"/>
      <c r="C9" s="27" t="s">
        <v>28</v>
      </c>
      <c r="D9" s="28" t="s">
        <v>26</v>
      </c>
      <c r="E9" s="26" t="s">
        <v>29</v>
      </c>
      <c r="F9" s="29">
        <v>1</v>
      </c>
      <c r="G9" s="29">
        <v>8098601.0295801</v>
      </c>
      <c r="H9" s="27"/>
      <c r="I9" s="27"/>
      <c r="J9" s="27"/>
      <c r="K9" s="125"/>
      <c r="L9" s="125"/>
      <c r="M9" s="82"/>
      <c r="N9"/>
      <c r="O9"/>
      <c r="P9"/>
      <c r="Q9"/>
      <c r="R9"/>
      <c r="S9"/>
      <c r="T9"/>
      <c r="U9"/>
      <c r="V9"/>
      <c r="W9"/>
      <c r="X9"/>
      <c r="Y9"/>
      <c r="Z9"/>
      <c r="AA9" s="135">
        <v>8012915.7133907</v>
      </c>
      <c r="AB9" s="135"/>
      <c r="AC9" s="135"/>
      <c r="AD9" s="135"/>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customHeight="1" ht="15" collapsed="true" s="30" customFormat="1">
      <c r="A10" s="147"/>
      <c r="B10" s="22">
        <v>2</v>
      </c>
      <c r="C10" s="22">
        <v>2</v>
      </c>
      <c r="D10" s="23" t="s">
        <v>30</v>
      </c>
      <c r="E10" s="24"/>
      <c r="F10" s="23"/>
      <c r="G10" s="79">
        <v>83660927.494087</v>
      </c>
      <c r="H10" s="25"/>
      <c r="I10" s="24"/>
      <c r="J10" s="24"/>
      <c r="K10" s="123"/>
      <c r="L10" s="124"/>
      <c r="M10" s="80"/>
      <c r="AA10" s="137"/>
      <c r="AB10" s="137"/>
      <c r="AC10" s="137"/>
      <c r="AD10" s="137"/>
    </row>
    <row r="11" spans="1:256" customHeight="1" ht="15" s="30" customFormat="1">
      <c r="A11" s="147"/>
      <c r="B11" s="31">
        <v>3</v>
      </c>
      <c r="C11" s="32" t="s">
        <v>31</v>
      </c>
      <c r="D11" s="33" t="s">
        <v>32</v>
      </c>
      <c r="E11" s="32"/>
      <c r="F11" s="34"/>
      <c r="G11" s="83">
        <v>10434732.750904</v>
      </c>
      <c r="H11" s="35"/>
      <c r="I11" s="36"/>
      <c r="J11" s="36"/>
      <c r="K11" s="126"/>
      <c r="L11" s="127"/>
      <c r="M11" s="84"/>
      <c r="N11" s="112" t="s">
        <v>33</v>
      </c>
      <c r="O11" s="114">
        <f>(O12+O13)</f>
        <v>0.08</v>
      </c>
      <c r="AA11" s="137"/>
      <c r="AB11" s="137"/>
      <c r="AC11" s="137"/>
      <c r="AD11" s="137"/>
    </row>
    <row r="12" spans="1:256" customHeight="1" ht="30" s="30" customFormat="1">
      <c r="A12" s="147"/>
      <c r="B12" s="31">
        <v>3</v>
      </c>
      <c r="C12" s="32" t="s">
        <v>34</v>
      </c>
      <c r="D12" s="33" t="s">
        <v>35</v>
      </c>
      <c r="E12" s="32"/>
      <c r="F12" s="34"/>
      <c r="G12" s="83">
        <v>5424162.5735691</v>
      </c>
      <c r="H12" s="35"/>
      <c r="I12" s="36"/>
      <c r="J12" s="36"/>
      <c r="K12" s="126"/>
      <c r="L12" s="127"/>
      <c r="M12" s="84"/>
      <c r="N12" s="112" t="s">
        <v>36</v>
      </c>
      <c r="O12" s="116">
        <v>0.04</v>
      </c>
      <c r="P12" s="113" t="s">
        <v>20</v>
      </c>
      <c r="AA12" s="137"/>
      <c r="AB12" s="137"/>
      <c r="AC12" s="137"/>
      <c r="AD12" s="137"/>
    </row>
    <row r="13" spans="1:256" customHeight="1" ht="15" s="30" customFormat="1">
      <c r="A13" s="147"/>
      <c r="B13" s="31">
        <v>3</v>
      </c>
      <c r="C13" s="32" t="s">
        <v>37</v>
      </c>
      <c r="D13" s="33" t="s">
        <v>38</v>
      </c>
      <c r="E13" s="32"/>
      <c r="F13" s="34"/>
      <c r="G13" s="83">
        <v>11278180.800468</v>
      </c>
      <c r="H13" s="35"/>
      <c r="I13" s="36"/>
      <c r="J13" s="36"/>
      <c r="K13" s="126"/>
      <c r="L13" s="127"/>
      <c r="M13" s="84"/>
      <c r="N13" s="112" t="s">
        <v>39</v>
      </c>
      <c r="O13" s="116">
        <v>0.04</v>
      </c>
      <c r="P13" s="113" t="s">
        <v>20</v>
      </c>
      <c r="AA13" s="137"/>
      <c r="AB13" s="137"/>
      <c r="AC13" s="137"/>
      <c r="AD13" s="137"/>
    </row>
    <row r="14" spans="1:256" customHeight="1" ht="30" hidden="true" outlineLevel="1" s="155" customFormat="1">
      <c r="A14" s="147"/>
      <c r="B14" s="148"/>
      <c r="C14" s="162" t="s">
        <v>40</v>
      </c>
      <c r="D14" s="163" t="s">
        <v>41</v>
      </c>
      <c r="E14" s="164" t="s">
        <v>42</v>
      </c>
      <c r="F14" s="165">
        <v>1325</v>
      </c>
      <c r="G14" s="166">
        <v>7109021.2112826</v>
      </c>
      <c r="H14" s="162" t="s">
        <v>43</v>
      </c>
      <c r="I14" s="162" t="s">
        <v>43</v>
      </c>
      <c r="J14" s="162"/>
      <c r="K14" s="189"/>
      <c r="L14" s="189"/>
      <c r="M14" s="168" t="s">
        <v>44</v>
      </c>
      <c r="N14" s="188"/>
      <c r="O14" s="188"/>
      <c r="P14" s="188"/>
      <c r="Q14" s="188"/>
      <c r="R14" s="188"/>
      <c r="S14" s="188"/>
      <c r="T14" s="188"/>
      <c r="U14" s="188"/>
      <c r="V14" s="188"/>
      <c r="W14" s="188"/>
      <c r="X14" s="188"/>
      <c r="Y14" s="188"/>
      <c r="Z14" s="188"/>
      <c r="AA14" s="156">
        <v>5292.81</v>
      </c>
      <c r="AB14" s="156"/>
      <c r="AC14" s="156"/>
      <c r="AD14" s="156"/>
      <c r="AE14" s="188"/>
      <c r="AF14" s="188"/>
      <c r="AG14" s="188"/>
      <c r="AH14" s="188"/>
      <c r="AI14" s="188"/>
      <c r="AJ14" s="188"/>
      <c r="AK14" s="188"/>
      <c r="AL14" s="188"/>
      <c r="AM14" s="188"/>
      <c r="AN14" s="188"/>
      <c r="AO14" s="188"/>
      <c r="AP14" s="188"/>
      <c r="AQ14" s="188"/>
      <c r="AR14" s="188"/>
      <c r="AS14" s="188"/>
      <c r="AT14" s="188"/>
      <c r="AU14" s="188"/>
      <c r="AV14" s="188"/>
      <c r="AW14" s="188"/>
      <c r="AX14" s="188"/>
      <c r="AY14" s="188"/>
      <c r="AZ14" s="188"/>
      <c r="BA14" s="188"/>
      <c r="BB14" s="188"/>
      <c r="BC14" s="188"/>
      <c r="BD14" s="188"/>
      <c r="BE14" s="188"/>
      <c r="BF14" s="188"/>
      <c r="BG14" s="188"/>
      <c r="BH14" s="188"/>
      <c r="BI14" s="188"/>
      <c r="BJ14" s="188"/>
      <c r="BK14" s="188"/>
      <c r="BL14" s="188"/>
      <c r="BM14" s="188"/>
      <c r="BN14" s="188"/>
      <c r="BO14" s="188"/>
      <c r="BP14" s="188"/>
      <c r="BQ14" s="188"/>
      <c r="BR14" s="188"/>
      <c r="BS14" s="188"/>
      <c r="BT14" s="188"/>
      <c r="BU14" s="188"/>
      <c r="BV14" s="188"/>
      <c r="BW14" s="188"/>
      <c r="BX14" s="188"/>
      <c r="BY14" s="188"/>
      <c r="BZ14" s="188"/>
      <c r="CA14" s="188"/>
      <c r="CB14" s="188"/>
      <c r="CC14" s="188"/>
      <c r="CD14" s="188"/>
      <c r="CE14" s="188"/>
      <c r="CF14" s="188"/>
      <c r="CG14" s="188"/>
      <c r="CH14" s="188"/>
      <c r="CI14" s="188"/>
      <c r="CJ14" s="188"/>
      <c r="CK14" s="188"/>
      <c r="CL14" s="188"/>
      <c r="CM14" s="188"/>
      <c r="CN14" s="188"/>
      <c r="CO14" s="188"/>
      <c r="CP14" s="188"/>
      <c r="CQ14" s="188"/>
      <c r="CR14" s="188"/>
      <c r="CS14" s="188"/>
      <c r="CT14" s="188"/>
      <c r="CU14" s="188"/>
      <c r="CV14" s="188"/>
      <c r="CW14" s="188"/>
      <c r="CX14" s="188"/>
      <c r="CY14" s="188"/>
      <c r="CZ14" s="188"/>
      <c r="DA14" s="188"/>
      <c r="DB14" s="188"/>
      <c r="DC14" s="188"/>
      <c r="DD14" s="188"/>
      <c r="DE14" s="188"/>
      <c r="DF14" s="188"/>
      <c r="DG14" s="188"/>
      <c r="DH14" s="188"/>
      <c r="DI14" s="188"/>
      <c r="DJ14" s="188"/>
      <c r="DK14" s="188"/>
      <c r="DL14" s="188"/>
      <c r="DM14" s="188"/>
      <c r="DN14" s="188"/>
      <c r="DO14" s="188"/>
      <c r="DP14" s="188"/>
      <c r="DQ14" s="188"/>
      <c r="DR14" s="188"/>
      <c r="DS14" s="188"/>
      <c r="DT14" s="188"/>
      <c r="DU14" s="188"/>
      <c r="DV14" s="188"/>
      <c r="DW14" s="188"/>
      <c r="DX14" s="188"/>
      <c r="DY14" s="188"/>
      <c r="DZ14" s="188"/>
      <c r="EA14" s="188"/>
      <c r="EB14" s="188"/>
      <c r="EC14" s="188"/>
      <c r="ED14" s="188"/>
      <c r="EE14" s="188"/>
      <c r="EF14" s="188"/>
      <c r="EG14" s="188"/>
      <c r="EH14" s="188"/>
      <c r="EI14" s="188"/>
      <c r="EJ14" s="188"/>
      <c r="EK14" s="188"/>
      <c r="EL14" s="188"/>
      <c r="EM14" s="188"/>
      <c r="EN14" s="188"/>
      <c r="EO14" s="188"/>
      <c r="EP14" s="188"/>
      <c r="EQ14" s="188"/>
      <c r="ER14" s="188"/>
      <c r="ES14" s="188"/>
      <c r="ET14" s="188"/>
      <c r="EU14" s="188"/>
      <c r="EV14" s="188"/>
      <c r="EW14" s="188"/>
      <c r="EX14" s="188"/>
      <c r="EY14" s="188"/>
      <c r="EZ14" s="188"/>
      <c r="FA14" s="188"/>
      <c r="FB14" s="188"/>
      <c r="FC14" s="188"/>
      <c r="FD14" s="188"/>
      <c r="FE14" s="188"/>
      <c r="FF14" s="188"/>
      <c r="FG14" s="188"/>
      <c r="FH14" s="188"/>
      <c r="FI14" s="188"/>
      <c r="FJ14" s="188"/>
      <c r="FK14" s="188"/>
      <c r="FL14" s="188"/>
      <c r="FM14" s="188"/>
      <c r="FN14" s="188"/>
      <c r="FO14" s="188"/>
      <c r="FP14" s="188"/>
      <c r="FQ14" s="188"/>
      <c r="FR14" s="188"/>
      <c r="FS14" s="188"/>
      <c r="FT14" s="188"/>
      <c r="FU14" s="188"/>
      <c r="FV14" s="188"/>
      <c r="FW14" s="188"/>
      <c r="FX14" s="188"/>
      <c r="FY14" s="188"/>
      <c r="FZ14" s="188"/>
      <c r="GA14" s="188"/>
      <c r="GB14" s="188"/>
      <c r="GC14" s="188"/>
      <c r="GD14" s="188"/>
      <c r="GE14" s="188"/>
      <c r="GF14" s="188"/>
      <c r="GG14" s="188"/>
      <c r="GH14" s="188"/>
      <c r="GI14" s="188"/>
      <c r="GJ14" s="188"/>
      <c r="GK14" s="188"/>
      <c r="GL14" s="188"/>
      <c r="GM14" s="188"/>
      <c r="GN14" s="188"/>
      <c r="GO14" s="188"/>
      <c r="GP14" s="188"/>
      <c r="GQ14" s="188"/>
      <c r="GR14" s="188"/>
      <c r="GS14" s="188"/>
      <c r="GT14" s="188"/>
      <c r="GU14" s="188"/>
      <c r="GV14" s="188"/>
      <c r="GW14" s="188"/>
      <c r="GX14" s="188"/>
      <c r="GY14" s="188"/>
      <c r="GZ14" s="188"/>
      <c r="HA14" s="188"/>
      <c r="HB14" s="188"/>
      <c r="HC14" s="188"/>
      <c r="HD14" s="188"/>
      <c r="HE14" s="188"/>
      <c r="HF14" s="188"/>
      <c r="HG14" s="188"/>
      <c r="HH14" s="188"/>
      <c r="HI14" s="188"/>
      <c r="HJ14" s="188"/>
      <c r="HK14" s="188"/>
      <c r="HL14" s="188"/>
      <c r="HM14" s="188"/>
      <c r="HN14" s="188"/>
      <c r="HO14" s="188"/>
      <c r="HP14" s="188"/>
      <c r="HQ14" s="188"/>
      <c r="HR14" s="188"/>
      <c r="HS14" s="188"/>
      <c r="HT14" s="188"/>
      <c r="HU14" s="188"/>
      <c r="HV14" s="188"/>
      <c r="HW14" s="188"/>
      <c r="HX14" s="188"/>
      <c r="HY14" s="188"/>
      <c r="HZ14" s="188"/>
      <c r="IA14" s="188"/>
      <c r="IB14" s="188"/>
      <c r="IC14" s="188"/>
      <c r="ID14" s="188"/>
      <c r="IE14" s="188"/>
      <c r="IF14" s="188"/>
      <c r="IG14" s="188"/>
      <c r="IH14" s="188"/>
      <c r="II14" s="188"/>
      <c r="IJ14" s="188"/>
      <c r="IK14" s="188"/>
      <c r="IL14" s="188"/>
      <c r="IM14" s="188"/>
      <c r="IN14" s="188"/>
      <c r="IO14" s="188"/>
      <c r="IP14" s="188"/>
      <c r="IQ14" s="188"/>
      <c r="IR14" s="188"/>
      <c r="IS14" s="188"/>
      <c r="IT14" s="188"/>
      <c r="IU14" s="188"/>
      <c r="IV14" s="188"/>
    </row>
    <row r="15" spans="1:256" customHeight="1" ht="30" hidden="true" outlineLevel="1" s="155" customFormat="1">
      <c r="A15" s="147"/>
      <c r="B15" s="148"/>
      <c r="C15" s="162" t="s">
        <v>45</v>
      </c>
      <c r="D15" s="163" t="s">
        <v>46</v>
      </c>
      <c r="E15" s="164" t="s">
        <v>47</v>
      </c>
      <c r="F15" s="165">
        <v>1</v>
      </c>
      <c r="G15" s="166">
        <v>120853.3605918</v>
      </c>
      <c r="H15" s="162" t="s">
        <v>43</v>
      </c>
      <c r="I15" s="162" t="s">
        <v>43</v>
      </c>
      <c r="J15" s="162"/>
      <c r="K15" s="189"/>
      <c r="L15" s="189"/>
      <c r="M15" s="168"/>
      <c r="N15" s="188"/>
      <c r="O15" s="188"/>
      <c r="P15" s="188"/>
      <c r="Q15" s="188"/>
      <c r="R15" s="188"/>
      <c r="S15" s="188"/>
      <c r="T15" s="188"/>
      <c r="U15" s="188"/>
      <c r="V15" s="188"/>
      <c r="W15" s="188"/>
      <c r="X15" s="188"/>
      <c r="Y15" s="188"/>
      <c r="Z15" s="188"/>
      <c r="AA15" s="156">
        <v>119220.54525</v>
      </c>
      <c r="AB15" s="156"/>
      <c r="AC15" s="156"/>
      <c r="AD15" s="156"/>
      <c r="AE15" s="188"/>
      <c r="AF15" s="188"/>
      <c r="AG15" s="188"/>
      <c r="AH15" s="188"/>
      <c r="AI15" s="188"/>
      <c r="AJ15" s="188"/>
      <c r="AK15" s="188"/>
      <c r="AL15" s="188"/>
      <c r="AM15" s="188"/>
      <c r="AN15" s="188"/>
      <c r="AO15" s="188"/>
      <c r="AP15" s="188"/>
      <c r="AQ15" s="188"/>
      <c r="AR15" s="188"/>
      <c r="AS15" s="188"/>
      <c r="AT15" s="188"/>
      <c r="AU15" s="188"/>
      <c r="AV15" s="188"/>
      <c r="AW15" s="188"/>
      <c r="AX15" s="188"/>
      <c r="AY15" s="188"/>
      <c r="AZ15" s="188"/>
      <c r="BA15" s="188"/>
      <c r="BB15" s="188"/>
      <c r="BC15" s="188"/>
      <c r="BD15" s="188"/>
      <c r="BE15" s="188"/>
      <c r="BF15" s="188"/>
      <c r="BG15" s="188"/>
      <c r="BH15" s="188"/>
      <c r="BI15" s="188"/>
      <c r="BJ15" s="188"/>
      <c r="BK15" s="188"/>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188"/>
      <c r="CI15" s="188"/>
      <c r="CJ15" s="188"/>
      <c r="CK15" s="188"/>
      <c r="CL15" s="188"/>
      <c r="CM15" s="188"/>
      <c r="CN15" s="188"/>
      <c r="CO15" s="188"/>
      <c r="CP15" s="188"/>
      <c r="CQ15" s="188"/>
      <c r="CR15" s="188"/>
      <c r="CS15" s="188"/>
      <c r="CT15" s="188"/>
      <c r="CU15" s="188"/>
      <c r="CV15" s="188"/>
      <c r="CW15" s="188"/>
      <c r="CX15" s="188"/>
      <c r="CY15" s="188"/>
      <c r="CZ15" s="188"/>
      <c r="DA15" s="188"/>
      <c r="DB15" s="188"/>
      <c r="DC15" s="188"/>
      <c r="DD15" s="188"/>
      <c r="DE15" s="188"/>
      <c r="DF15" s="188"/>
      <c r="DG15" s="188"/>
      <c r="DH15" s="188"/>
      <c r="DI15" s="188"/>
      <c r="DJ15" s="188"/>
      <c r="DK15" s="188"/>
      <c r="DL15" s="188"/>
      <c r="DM15" s="188"/>
      <c r="DN15" s="188"/>
      <c r="DO15" s="188"/>
      <c r="DP15" s="188"/>
      <c r="DQ15" s="188"/>
      <c r="DR15" s="188"/>
      <c r="DS15" s="188"/>
      <c r="DT15" s="188"/>
      <c r="DU15" s="188"/>
      <c r="DV15" s="188"/>
      <c r="DW15" s="188"/>
      <c r="DX15" s="188"/>
      <c r="DY15" s="188"/>
      <c r="DZ15" s="188"/>
      <c r="EA15" s="188"/>
      <c r="EB15" s="188"/>
      <c r="EC15" s="188"/>
      <c r="ED15" s="188"/>
      <c r="EE15" s="188"/>
      <c r="EF15" s="188"/>
      <c r="EG15" s="188"/>
      <c r="EH15" s="188"/>
      <c r="EI15" s="188"/>
      <c r="EJ15" s="188"/>
      <c r="EK15" s="188"/>
      <c r="EL15" s="188"/>
      <c r="EM15" s="188"/>
      <c r="EN15" s="188"/>
      <c r="EO15" s="188"/>
      <c r="EP15" s="188"/>
      <c r="EQ15" s="188"/>
      <c r="ER15" s="188"/>
      <c r="ES15" s="188"/>
      <c r="ET15" s="188"/>
      <c r="EU15" s="188"/>
      <c r="EV15" s="188"/>
      <c r="EW15" s="188"/>
      <c r="EX15" s="188"/>
      <c r="EY15" s="188"/>
      <c r="EZ15" s="188"/>
      <c r="FA15" s="188"/>
      <c r="FB15" s="188"/>
      <c r="FC15" s="188"/>
      <c r="FD15" s="188"/>
      <c r="FE15" s="188"/>
      <c r="FF15" s="188"/>
      <c r="FG15" s="188"/>
      <c r="FH15" s="188"/>
      <c r="FI15" s="188"/>
      <c r="FJ15" s="188"/>
      <c r="FK15" s="188"/>
      <c r="FL15" s="188"/>
      <c r="FM15" s="188"/>
      <c r="FN15" s="188"/>
      <c r="FO15" s="188"/>
      <c r="FP15" s="188"/>
      <c r="FQ15" s="188"/>
      <c r="FR15" s="188"/>
      <c r="FS15" s="188"/>
      <c r="FT15" s="188"/>
      <c r="FU15" s="188"/>
      <c r="FV15" s="188"/>
      <c r="FW15" s="188"/>
      <c r="FX15" s="188"/>
      <c r="FY15" s="188"/>
      <c r="FZ15" s="188"/>
      <c r="GA15" s="188"/>
      <c r="GB15" s="188"/>
      <c r="GC15" s="188"/>
      <c r="GD15" s="188"/>
      <c r="GE15" s="188"/>
      <c r="GF15" s="188"/>
      <c r="GG15" s="188"/>
      <c r="GH15" s="188"/>
      <c r="GI15" s="188"/>
      <c r="GJ15" s="188"/>
      <c r="GK15" s="188"/>
      <c r="GL15" s="188"/>
      <c r="GM15" s="188"/>
      <c r="GN15" s="188"/>
      <c r="GO15" s="188"/>
      <c r="GP15" s="188"/>
      <c r="GQ15" s="188"/>
      <c r="GR15" s="188"/>
      <c r="GS15" s="188"/>
      <c r="GT15" s="188"/>
      <c r="GU15" s="188"/>
      <c r="GV15" s="188"/>
      <c r="GW15" s="188"/>
      <c r="GX15" s="188"/>
      <c r="GY15" s="188"/>
      <c r="GZ15" s="188"/>
      <c r="HA15" s="188"/>
      <c r="HB15" s="188"/>
      <c r="HC15" s="188"/>
      <c r="HD15" s="188"/>
      <c r="HE15" s="188"/>
      <c r="HF15" s="188"/>
      <c r="HG15" s="188"/>
      <c r="HH15" s="188"/>
      <c r="HI15" s="188"/>
      <c r="HJ15" s="188"/>
      <c r="HK15" s="188"/>
      <c r="HL15" s="188"/>
      <c r="HM15" s="188"/>
      <c r="HN15" s="188"/>
      <c r="HO15" s="188"/>
      <c r="HP15" s="188"/>
      <c r="HQ15" s="188"/>
      <c r="HR15" s="188"/>
      <c r="HS15" s="188"/>
      <c r="HT15" s="188"/>
      <c r="HU15" s="188"/>
      <c r="HV15" s="188"/>
      <c r="HW15" s="188"/>
      <c r="HX15" s="188"/>
      <c r="HY15" s="188"/>
      <c r="HZ15" s="188"/>
      <c r="IA15" s="188"/>
      <c r="IB15" s="188"/>
      <c r="IC15" s="188"/>
      <c r="ID15" s="188"/>
      <c r="IE15" s="188"/>
      <c r="IF15" s="188"/>
      <c r="IG15" s="188"/>
      <c r="IH15" s="188"/>
      <c r="II15" s="188"/>
      <c r="IJ15" s="188"/>
      <c r="IK15" s="188"/>
      <c r="IL15" s="188"/>
      <c r="IM15" s="188"/>
      <c r="IN15" s="188"/>
      <c r="IO15" s="188"/>
      <c r="IP15" s="188"/>
      <c r="IQ15" s="188"/>
      <c r="IR15" s="188"/>
      <c r="IS15" s="188"/>
      <c r="IT15" s="188"/>
      <c r="IU15" s="188"/>
      <c r="IV15" s="188"/>
    </row>
    <row r="16" spans="1:256" customHeight="1" ht="30" hidden="true" outlineLevel="1" s="155" customFormat="1">
      <c r="A16" s="147"/>
      <c r="B16" s="148"/>
      <c r="C16" s="162" t="s">
        <v>48</v>
      </c>
      <c r="D16" s="192" t="s">
        <v>49</v>
      </c>
      <c r="E16" s="193" t="s">
        <v>42</v>
      </c>
      <c r="F16" s="194">
        <v>1325</v>
      </c>
      <c r="G16" s="195">
        <v>3511250</v>
      </c>
      <c r="H16" s="162" t="s">
        <v>50</v>
      </c>
      <c r="I16" s="162" t="s">
        <v>50</v>
      </c>
      <c r="J16" s="196"/>
      <c r="K16" s="197"/>
      <c r="L16" s="198"/>
      <c r="M16" s="199"/>
      <c r="N16" s="200" t="s">
        <v>51</v>
      </c>
      <c r="O16" s="200" t="s">
        <v>52</v>
      </c>
      <c r="P16" s="147"/>
      <c r="Q16" s="200" t="s">
        <v>51</v>
      </c>
      <c r="R16" s="200" t="s">
        <v>52</v>
      </c>
      <c r="S16" s="188"/>
      <c r="T16" s="188"/>
      <c r="U16" s="188"/>
      <c r="V16" s="188"/>
      <c r="W16" s="188"/>
      <c r="X16" s="188"/>
      <c r="Y16" s="188"/>
      <c r="Z16" s="188"/>
      <c r="AA16" s="156">
        <v>2650</v>
      </c>
      <c r="AB16" s="156"/>
      <c r="AC16" s="156"/>
      <c r="AD16" s="156"/>
      <c r="AE16" s="188"/>
      <c r="AF16" s="188"/>
      <c r="AG16" s="188"/>
      <c r="AH16" s="188"/>
      <c r="AI16" s="188"/>
      <c r="AJ16" s="188"/>
      <c r="AK16" s="188"/>
      <c r="AL16" s="188"/>
      <c r="AM16" s="188"/>
      <c r="AN16" s="188"/>
      <c r="AO16" s="188"/>
      <c r="AP16" s="188"/>
      <c r="AQ16" s="188"/>
      <c r="AR16" s="188"/>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8"/>
      <c r="BT16" s="188"/>
      <c r="BU16" s="188"/>
      <c r="BV16" s="188"/>
      <c r="BW16" s="188"/>
      <c r="BX16" s="188"/>
      <c r="BY16" s="188"/>
      <c r="BZ16" s="188"/>
      <c r="CA16" s="188"/>
      <c r="CB16" s="188"/>
      <c r="CC16" s="188"/>
      <c r="CD16" s="188"/>
      <c r="CE16" s="188"/>
      <c r="CF16" s="188"/>
      <c r="CG16" s="188"/>
      <c r="CH16" s="188"/>
      <c r="CI16" s="188"/>
      <c r="CJ16" s="188"/>
      <c r="CK16" s="188"/>
      <c r="CL16" s="188"/>
      <c r="CM16" s="188"/>
      <c r="CN16" s="188"/>
      <c r="CO16" s="188"/>
      <c r="CP16" s="188"/>
      <c r="CQ16" s="188"/>
      <c r="CR16" s="188"/>
      <c r="CS16" s="188"/>
      <c r="CT16" s="188"/>
      <c r="CU16" s="188"/>
      <c r="CV16" s="188"/>
      <c r="CW16" s="188"/>
      <c r="CX16" s="188"/>
      <c r="CY16" s="188"/>
      <c r="CZ16" s="188"/>
      <c r="DA16" s="188"/>
      <c r="DB16" s="188"/>
      <c r="DC16" s="188"/>
      <c r="DD16" s="188"/>
      <c r="DE16" s="188"/>
      <c r="DF16" s="188"/>
      <c r="DG16" s="188"/>
      <c r="DH16" s="188"/>
      <c r="DI16" s="188"/>
      <c r="DJ16" s="188"/>
      <c r="DK16" s="188"/>
      <c r="DL16" s="188"/>
      <c r="DM16" s="188"/>
      <c r="DN16" s="188"/>
      <c r="DO16" s="188"/>
      <c r="DP16" s="188"/>
      <c r="DQ16" s="188"/>
      <c r="DR16" s="188"/>
      <c r="DS16" s="188"/>
      <c r="DT16" s="188"/>
      <c r="DU16" s="188"/>
      <c r="DV16" s="188"/>
      <c r="DW16" s="188"/>
      <c r="DX16" s="188"/>
      <c r="DY16" s="188"/>
      <c r="DZ16" s="188"/>
      <c r="EA16" s="188"/>
      <c r="EB16" s="188"/>
      <c r="EC16" s="188"/>
      <c r="ED16" s="188"/>
      <c r="EE16" s="188"/>
      <c r="EF16" s="188"/>
      <c r="EG16" s="188"/>
      <c r="EH16" s="188"/>
      <c r="EI16" s="188"/>
      <c r="EJ16" s="188"/>
      <c r="EK16" s="188"/>
      <c r="EL16" s="188"/>
      <c r="EM16" s="188"/>
      <c r="EN16" s="188"/>
      <c r="EO16" s="188"/>
      <c r="EP16" s="188"/>
      <c r="EQ16" s="188"/>
      <c r="ER16" s="188"/>
      <c r="ES16" s="188"/>
      <c r="ET16" s="188"/>
      <c r="EU16" s="188"/>
      <c r="EV16" s="188"/>
      <c r="EW16" s="188"/>
      <c r="EX16" s="188"/>
      <c r="EY16" s="188"/>
      <c r="EZ16" s="188"/>
      <c r="FA16" s="188"/>
      <c r="FB16" s="188"/>
      <c r="FC16" s="188"/>
      <c r="FD16" s="188"/>
      <c r="FE16" s="188"/>
      <c r="FF16" s="188"/>
      <c r="FG16" s="188"/>
      <c r="FH16" s="188"/>
      <c r="FI16" s="188"/>
      <c r="FJ16" s="188"/>
      <c r="FK16" s="188"/>
      <c r="FL16" s="188"/>
      <c r="FM16" s="188"/>
      <c r="FN16" s="188"/>
      <c r="FO16" s="188"/>
      <c r="FP16" s="188"/>
      <c r="FQ16" s="188"/>
      <c r="FR16" s="188"/>
      <c r="FS16" s="188"/>
      <c r="FT16" s="188"/>
      <c r="FU16" s="188"/>
      <c r="FV16" s="188"/>
      <c r="FW16" s="188"/>
      <c r="FX16" s="188"/>
      <c r="FY16" s="188"/>
      <c r="FZ16" s="188"/>
      <c r="GA16" s="188"/>
      <c r="GB16" s="188"/>
      <c r="GC16" s="188"/>
      <c r="GD16" s="188"/>
      <c r="GE16" s="188"/>
      <c r="GF16" s="188"/>
      <c r="GG16" s="188"/>
      <c r="GH16" s="188"/>
      <c r="GI16" s="188"/>
      <c r="GJ16" s="188"/>
      <c r="GK16" s="188"/>
      <c r="GL16" s="188"/>
      <c r="GM16" s="188"/>
      <c r="GN16" s="188"/>
      <c r="GO16" s="188"/>
      <c r="GP16" s="188"/>
      <c r="GQ16" s="188"/>
      <c r="GR16" s="188"/>
      <c r="GS16" s="188"/>
      <c r="GT16" s="188"/>
      <c r="GU16" s="188"/>
      <c r="GV16" s="188"/>
      <c r="GW16" s="188"/>
      <c r="GX16" s="188"/>
      <c r="GY16" s="188"/>
      <c r="GZ16" s="188"/>
      <c r="HA16" s="188"/>
      <c r="HB16" s="188"/>
      <c r="HC16" s="188"/>
      <c r="HD16" s="188"/>
      <c r="HE16" s="188"/>
      <c r="HF16" s="188"/>
      <c r="HG16" s="188"/>
      <c r="HH16" s="188"/>
      <c r="HI16" s="188"/>
      <c r="HJ16" s="188"/>
      <c r="HK16" s="188"/>
      <c r="HL16" s="188"/>
      <c r="HM16" s="188"/>
      <c r="HN16" s="188"/>
      <c r="HO16" s="188"/>
      <c r="HP16" s="188"/>
      <c r="HQ16" s="188"/>
      <c r="HR16" s="188"/>
      <c r="HS16" s="188"/>
      <c r="HT16" s="188"/>
      <c r="HU16" s="188"/>
      <c r="HV16" s="188"/>
      <c r="HW16" s="188"/>
      <c r="HX16" s="188"/>
      <c r="HY16" s="188"/>
      <c r="HZ16" s="188"/>
      <c r="IA16" s="188"/>
      <c r="IB16" s="188"/>
      <c r="IC16" s="188"/>
      <c r="ID16" s="188"/>
      <c r="IE16" s="188"/>
      <c r="IF16" s="188"/>
      <c r="IG16" s="188"/>
      <c r="IH16" s="188"/>
      <c r="II16" s="188"/>
      <c r="IJ16" s="188"/>
      <c r="IK16" s="188"/>
      <c r="IL16" s="188"/>
      <c r="IM16" s="188"/>
      <c r="IN16" s="188"/>
      <c r="IO16" s="188"/>
      <c r="IP16" s="188"/>
      <c r="IQ16" s="188"/>
      <c r="IR16" s="188"/>
      <c r="IS16" s="188"/>
      <c r="IT16" s="188"/>
      <c r="IU16" s="188"/>
      <c r="IV16" s="188"/>
    </row>
    <row r="17" spans="1:256" customHeight="1" ht="15.75" hidden="true" outlineLevel="1" s="155" customFormat="1">
      <c r="A17" s="147"/>
      <c r="B17" s="148"/>
      <c r="C17" s="162" t="s">
        <v>53</v>
      </c>
      <c r="D17" s="163" t="s">
        <v>54</v>
      </c>
      <c r="E17" s="164" t="s">
        <v>55</v>
      </c>
      <c r="F17" s="201">
        <v>0.05</v>
      </c>
      <c r="G17" s="190">
        <v>537056.22859372</v>
      </c>
      <c r="H17" s="162"/>
      <c r="I17" s="162"/>
      <c r="J17" s="162"/>
      <c r="K17" s="189"/>
      <c r="L17" s="189"/>
      <c r="M17" s="168"/>
      <c r="N17" s="188"/>
      <c r="O17" s="188"/>
      <c r="P17" s="188"/>
      <c r="Q17" s="188"/>
      <c r="R17" s="188"/>
      <c r="S17" s="188"/>
      <c r="T17" s="188"/>
      <c r="U17" s="188"/>
      <c r="V17" s="188"/>
      <c r="W17" s="188"/>
      <c r="X17" s="188"/>
      <c r="Y17" s="188"/>
      <c r="Z17" s="188"/>
      <c r="AA17" s="156"/>
      <c r="AB17" s="156"/>
      <c r="AC17" s="156"/>
      <c r="AD17" s="156"/>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188"/>
      <c r="BG17" s="188"/>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8"/>
      <c r="CP17" s="188"/>
      <c r="CQ17" s="188"/>
      <c r="CR17" s="188"/>
      <c r="CS17" s="188"/>
      <c r="CT17" s="188"/>
      <c r="CU17" s="188"/>
      <c r="CV17" s="188"/>
      <c r="CW17" s="188"/>
      <c r="CX17" s="188"/>
      <c r="CY17" s="188"/>
      <c r="CZ17" s="188"/>
      <c r="DA17" s="188"/>
      <c r="DB17" s="188"/>
      <c r="DC17" s="188"/>
      <c r="DD17" s="188"/>
      <c r="DE17" s="188"/>
      <c r="DF17" s="188"/>
      <c r="DG17" s="188"/>
      <c r="DH17" s="188"/>
      <c r="DI17" s="188"/>
      <c r="DJ17" s="188"/>
      <c r="DK17" s="188"/>
      <c r="DL17" s="188"/>
      <c r="DM17" s="188"/>
      <c r="DN17" s="188"/>
      <c r="DO17" s="188"/>
      <c r="DP17" s="188"/>
      <c r="DQ17" s="188"/>
      <c r="DR17" s="188"/>
      <c r="DS17" s="188"/>
      <c r="DT17" s="188"/>
      <c r="DU17" s="188"/>
      <c r="DV17" s="188"/>
      <c r="DW17" s="188"/>
      <c r="DX17" s="188"/>
      <c r="DY17" s="188"/>
      <c r="DZ17" s="188"/>
      <c r="EA17" s="188"/>
      <c r="EB17" s="188"/>
      <c r="EC17" s="188"/>
      <c r="ED17" s="188"/>
      <c r="EE17" s="188"/>
      <c r="EF17" s="188"/>
      <c r="EG17" s="188"/>
      <c r="EH17" s="188"/>
      <c r="EI17" s="188"/>
      <c r="EJ17" s="188"/>
      <c r="EK17" s="188"/>
      <c r="EL17" s="188"/>
      <c r="EM17" s="188"/>
      <c r="EN17" s="188"/>
      <c r="EO17" s="188"/>
      <c r="EP17" s="188"/>
      <c r="EQ17" s="188"/>
      <c r="ER17" s="188"/>
      <c r="ES17" s="188"/>
      <c r="ET17" s="188"/>
      <c r="EU17" s="188"/>
      <c r="EV17" s="188"/>
      <c r="EW17" s="188"/>
      <c r="EX17" s="188"/>
      <c r="EY17" s="188"/>
      <c r="EZ17" s="188"/>
      <c r="FA17" s="188"/>
      <c r="FB17" s="188"/>
      <c r="FC17" s="188"/>
      <c r="FD17" s="188"/>
      <c r="FE17" s="188"/>
      <c r="FF17" s="188"/>
      <c r="FG17" s="188"/>
      <c r="FH17" s="188"/>
      <c r="FI17" s="188"/>
      <c r="FJ17" s="188"/>
      <c r="FK17" s="188"/>
      <c r="FL17" s="188"/>
      <c r="FM17" s="188"/>
      <c r="FN17" s="188"/>
      <c r="FO17" s="188"/>
      <c r="FP17" s="188"/>
      <c r="FQ17" s="188"/>
      <c r="FR17" s="188"/>
      <c r="FS17" s="188"/>
      <c r="FT17" s="188"/>
      <c r="FU17" s="188"/>
      <c r="FV17" s="188"/>
      <c r="FW17" s="188"/>
      <c r="FX17" s="188"/>
      <c r="FY17" s="188"/>
      <c r="FZ17" s="188"/>
      <c r="GA17" s="188"/>
      <c r="GB17" s="188"/>
      <c r="GC17" s="188"/>
      <c r="GD17" s="188"/>
      <c r="GE17" s="188"/>
      <c r="GF17" s="188"/>
      <c r="GG17" s="188"/>
      <c r="GH17" s="188"/>
      <c r="GI17" s="188"/>
      <c r="GJ17" s="188"/>
      <c r="GK17" s="188"/>
      <c r="GL17" s="188"/>
      <c r="GM17" s="188"/>
      <c r="GN17" s="188"/>
      <c r="GO17" s="188"/>
      <c r="GP17" s="188"/>
      <c r="GQ17" s="188"/>
      <c r="GR17" s="188"/>
      <c r="GS17" s="188"/>
      <c r="GT17" s="188"/>
      <c r="GU17" s="188"/>
      <c r="GV17" s="188"/>
      <c r="GW17" s="188"/>
      <c r="GX17" s="188"/>
      <c r="GY17" s="188"/>
      <c r="GZ17" s="188"/>
      <c r="HA17" s="188"/>
      <c r="HB17" s="188"/>
      <c r="HC17" s="188"/>
      <c r="HD17" s="188"/>
      <c r="HE17" s="188"/>
      <c r="HF17" s="188"/>
      <c r="HG17" s="188"/>
      <c r="HH17" s="188"/>
      <c r="HI17" s="188"/>
      <c r="HJ17" s="188"/>
      <c r="HK17" s="188"/>
      <c r="HL17" s="188"/>
      <c r="HM17" s="188"/>
      <c r="HN17" s="188"/>
      <c r="HO17" s="188"/>
      <c r="HP17" s="188"/>
      <c r="HQ17" s="188"/>
      <c r="HR17" s="188"/>
      <c r="HS17" s="188"/>
      <c r="HT17" s="188"/>
      <c r="HU17" s="188"/>
      <c r="HV17" s="188"/>
      <c r="HW17" s="188"/>
      <c r="HX17" s="188"/>
      <c r="HY17" s="188"/>
      <c r="HZ17" s="188"/>
      <c r="IA17" s="188"/>
      <c r="IB17" s="188"/>
      <c r="IC17" s="188"/>
      <c r="ID17" s="188"/>
      <c r="IE17" s="188"/>
      <c r="IF17" s="188"/>
      <c r="IG17" s="188"/>
      <c r="IH17" s="188"/>
      <c r="II17" s="188"/>
      <c r="IJ17" s="188"/>
      <c r="IK17" s="188"/>
      <c r="IL17" s="188"/>
      <c r="IM17" s="188"/>
      <c r="IN17" s="188"/>
      <c r="IO17" s="188"/>
      <c r="IP17" s="188"/>
      <c r="IQ17" s="188"/>
      <c r="IR17" s="188"/>
      <c r="IS17" s="188"/>
      <c r="IT17" s="188"/>
      <c r="IU17" s="188"/>
      <c r="IV17" s="188"/>
    </row>
    <row r="18" spans="1:256" customHeight="1" ht="15.75" collapsed="true">
      <c r="A18" s="147"/>
      <c r="B18" s="31">
        <v>3</v>
      </c>
      <c r="C18" s="32" t="s">
        <v>56</v>
      </c>
      <c r="D18" s="33" t="s">
        <v>57</v>
      </c>
      <c r="E18" s="32"/>
      <c r="F18" s="34"/>
      <c r="G18" s="83">
        <v>7163628.0511713</v>
      </c>
      <c r="H18" s="35"/>
      <c r="I18" s="36"/>
      <c r="J18" s="36"/>
      <c r="K18" s="126"/>
      <c r="L18" s="127"/>
      <c r="M18" s="84"/>
      <c r="N18"/>
      <c r="O18"/>
      <c r="P18"/>
      <c r="Q18"/>
      <c r="R18"/>
      <c r="S18"/>
      <c r="T18"/>
      <c r="U18"/>
      <c r="V18"/>
      <c r="W18"/>
      <c r="X18"/>
      <c r="Y18"/>
      <c r="Z18"/>
      <c r="AA18" s="135"/>
      <c r="AB18" s="135"/>
      <c r="AC18" s="135"/>
      <c r="AD18" s="135"/>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customHeight="1" ht="30" hidden="true" outlineLevel="1" s="155" customFormat="1">
      <c r="A19" s="147"/>
      <c r="B19" s="148"/>
      <c r="C19" s="162" t="s">
        <v>58</v>
      </c>
      <c r="D19" s="163" t="s">
        <v>59</v>
      </c>
      <c r="E19" s="164" t="s">
        <v>42</v>
      </c>
      <c r="F19" s="165">
        <v>1200</v>
      </c>
      <c r="G19" s="166">
        <v>4112588.8946681</v>
      </c>
      <c r="H19" s="162" t="s">
        <v>43</v>
      </c>
      <c r="I19" s="162" t="s">
        <v>43</v>
      </c>
      <c r="J19" s="162"/>
      <c r="K19" s="189"/>
      <c r="L19" s="189"/>
      <c r="M19" s="168" t="s">
        <v>60</v>
      </c>
      <c r="N19" s="188"/>
      <c r="O19" s="188"/>
      <c r="P19" s="188"/>
      <c r="Q19" s="188"/>
      <c r="R19" s="188"/>
      <c r="S19" s="188"/>
      <c r="T19" s="188"/>
      <c r="U19" s="188"/>
      <c r="V19" s="188"/>
      <c r="W19" s="188"/>
      <c r="X19" s="188"/>
      <c r="Y19" s="188"/>
      <c r="Z19" s="188"/>
      <c r="AA19" s="156">
        <v>3380.859</v>
      </c>
      <c r="AB19" s="156"/>
      <c r="AC19" s="156"/>
      <c r="AD19" s="156"/>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8"/>
      <c r="BQ19" s="188"/>
      <c r="BR19" s="188"/>
      <c r="BS19" s="188"/>
      <c r="BT19" s="188"/>
      <c r="BU19" s="188"/>
      <c r="BV19" s="188"/>
      <c r="BW19" s="188"/>
      <c r="BX19" s="188"/>
      <c r="BY19" s="188"/>
      <c r="BZ19" s="188"/>
      <c r="CA19" s="188"/>
      <c r="CB19" s="188"/>
      <c r="CC19" s="188"/>
      <c r="CD19" s="188"/>
      <c r="CE19" s="188"/>
      <c r="CF19" s="188"/>
      <c r="CG19" s="188"/>
      <c r="CH19" s="188"/>
      <c r="CI19" s="188"/>
      <c r="CJ19" s="188"/>
      <c r="CK19" s="188"/>
      <c r="CL19" s="188"/>
      <c r="CM19" s="188"/>
      <c r="CN19" s="188"/>
      <c r="CO19" s="188"/>
      <c r="CP19" s="188"/>
      <c r="CQ19" s="188"/>
      <c r="CR19" s="188"/>
      <c r="CS19" s="188"/>
      <c r="CT19" s="188"/>
      <c r="CU19" s="188"/>
      <c r="CV19" s="188"/>
      <c r="CW19" s="188"/>
      <c r="CX19" s="188"/>
      <c r="CY19" s="188"/>
      <c r="CZ19" s="188"/>
      <c r="DA19" s="188"/>
      <c r="DB19" s="188"/>
      <c r="DC19" s="188"/>
      <c r="DD19" s="188"/>
      <c r="DE19" s="188"/>
      <c r="DF19" s="188"/>
      <c r="DG19" s="188"/>
      <c r="DH19" s="188"/>
      <c r="DI19" s="188"/>
      <c r="DJ19" s="188"/>
      <c r="DK19" s="188"/>
      <c r="DL19" s="188"/>
      <c r="DM19" s="188"/>
      <c r="DN19" s="188"/>
      <c r="DO19" s="188"/>
      <c r="DP19" s="188"/>
      <c r="DQ19" s="188"/>
      <c r="DR19" s="188"/>
      <c r="DS19" s="188"/>
      <c r="DT19" s="188"/>
      <c r="DU19" s="188"/>
      <c r="DV19" s="188"/>
      <c r="DW19" s="188"/>
      <c r="DX19" s="188"/>
      <c r="DY19" s="188"/>
      <c r="DZ19" s="188"/>
      <c r="EA19" s="188"/>
      <c r="EB19" s="188"/>
      <c r="EC19" s="188"/>
      <c r="ED19" s="188"/>
      <c r="EE19" s="188"/>
      <c r="EF19" s="188"/>
      <c r="EG19" s="188"/>
      <c r="EH19" s="188"/>
      <c r="EI19" s="188"/>
      <c r="EJ19" s="188"/>
      <c r="EK19" s="188"/>
      <c r="EL19" s="188"/>
      <c r="EM19" s="188"/>
      <c r="EN19" s="188"/>
      <c r="EO19" s="188"/>
      <c r="EP19" s="188"/>
      <c r="EQ19" s="188"/>
      <c r="ER19" s="188"/>
      <c r="ES19" s="188"/>
      <c r="ET19" s="188"/>
      <c r="EU19" s="188"/>
      <c r="EV19" s="188"/>
      <c r="EW19" s="188"/>
      <c r="EX19" s="188"/>
      <c r="EY19" s="188"/>
      <c r="EZ19" s="188"/>
      <c r="FA19" s="188"/>
      <c r="FB19" s="188"/>
      <c r="FC19" s="188"/>
      <c r="FD19" s="188"/>
      <c r="FE19" s="188"/>
      <c r="FF19" s="188"/>
      <c r="FG19" s="188"/>
      <c r="FH19" s="188"/>
      <c r="FI19" s="188"/>
      <c r="FJ19" s="188"/>
      <c r="FK19" s="188"/>
      <c r="FL19" s="188"/>
      <c r="FM19" s="188"/>
      <c r="FN19" s="188"/>
      <c r="FO19" s="188"/>
      <c r="FP19" s="188"/>
      <c r="FQ19" s="188"/>
      <c r="FR19" s="188"/>
      <c r="FS19" s="188"/>
      <c r="FT19" s="188"/>
      <c r="FU19" s="188"/>
      <c r="FV19" s="188"/>
      <c r="FW19" s="188"/>
      <c r="FX19" s="188"/>
      <c r="FY19" s="188"/>
      <c r="FZ19" s="188"/>
      <c r="GA19" s="188"/>
      <c r="GB19" s="188"/>
      <c r="GC19" s="188"/>
      <c r="GD19" s="188"/>
      <c r="GE19" s="188"/>
      <c r="GF19" s="188"/>
      <c r="GG19" s="188"/>
      <c r="GH19" s="188"/>
      <c r="GI19" s="188"/>
      <c r="GJ19" s="188"/>
      <c r="GK19" s="188"/>
      <c r="GL19" s="188"/>
      <c r="GM19" s="188"/>
      <c r="GN19" s="188"/>
      <c r="GO19" s="188"/>
      <c r="GP19" s="188"/>
      <c r="GQ19" s="188"/>
      <c r="GR19" s="188"/>
      <c r="GS19" s="188"/>
      <c r="GT19" s="188"/>
      <c r="GU19" s="188"/>
      <c r="GV19" s="188"/>
      <c r="GW19" s="188"/>
      <c r="GX19" s="188"/>
      <c r="GY19" s="188"/>
      <c r="GZ19" s="188"/>
      <c r="HA19" s="188"/>
      <c r="HB19" s="188"/>
      <c r="HC19" s="188"/>
      <c r="HD19" s="188"/>
      <c r="HE19" s="188"/>
      <c r="HF19" s="188"/>
      <c r="HG19" s="188"/>
      <c r="HH19" s="188"/>
      <c r="HI19" s="188"/>
      <c r="HJ19" s="188"/>
      <c r="HK19" s="188"/>
      <c r="HL19" s="188"/>
      <c r="HM19" s="188"/>
      <c r="HN19" s="188"/>
      <c r="HO19" s="188"/>
      <c r="HP19" s="188"/>
      <c r="HQ19" s="188"/>
      <c r="HR19" s="188"/>
      <c r="HS19" s="188"/>
      <c r="HT19" s="188"/>
      <c r="HU19" s="188"/>
      <c r="HV19" s="188"/>
      <c r="HW19" s="188"/>
      <c r="HX19" s="188"/>
      <c r="HY19" s="188"/>
      <c r="HZ19" s="188"/>
      <c r="IA19" s="188"/>
      <c r="IB19" s="188"/>
      <c r="IC19" s="188"/>
      <c r="ID19" s="188"/>
      <c r="IE19" s="188"/>
      <c r="IF19" s="188"/>
      <c r="IG19" s="188"/>
      <c r="IH19" s="188"/>
      <c r="II19" s="188"/>
      <c r="IJ19" s="188"/>
      <c r="IK19" s="188"/>
      <c r="IL19" s="188"/>
      <c r="IM19" s="188"/>
      <c r="IN19" s="188"/>
      <c r="IO19" s="188"/>
      <c r="IP19" s="188"/>
      <c r="IQ19" s="188"/>
      <c r="IR19" s="188"/>
      <c r="IS19" s="188"/>
      <c r="IT19" s="188"/>
      <c r="IU19" s="188"/>
      <c r="IV19" s="188"/>
    </row>
    <row r="20" spans="1:256" customHeight="1" ht="30" hidden="true" outlineLevel="1" s="155" customFormat="1">
      <c r="A20" s="147"/>
      <c r="B20" s="148"/>
      <c r="C20" s="162" t="s">
        <v>45</v>
      </c>
      <c r="D20" s="163" t="s">
        <v>61</v>
      </c>
      <c r="E20" s="164" t="s">
        <v>47</v>
      </c>
      <c r="F20" s="165">
        <v>1</v>
      </c>
      <c r="G20" s="166">
        <v>69914.011209357</v>
      </c>
      <c r="H20" s="162" t="s">
        <v>43</v>
      </c>
      <c r="I20" s="162" t="s">
        <v>43</v>
      </c>
      <c r="J20" s="162"/>
      <c r="K20" s="189"/>
      <c r="L20" s="189"/>
      <c r="M20" s="168"/>
      <c r="N20" s="188"/>
      <c r="O20" s="188"/>
      <c r="P20" s="188"/>
      <c r="Q20" s="188"/>
      <c r="R20" s="188"/>
      <c r="S20" s="188"/>
      <c r="T20" s="188"/>
      <c r="U20" s="188"/>
      <c r="V20" s="188"/>
      <c r="W20" s="188"/>
      <c r="X20" s="188"/>
      <c r="Y20" s="188"/>
      <c r="Z20" s="188"/>
      <c r="AA20" s="156">
        <v>68969.5236</v>
      </c>
      <c r="AB20" s="156"/>
      <c r="AC20" s="156"/>
      <c r="AD20" s="156"/>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8"/>
      <c r="BA20" s="188"/>
      <c r="BB20" s="188"/>
      <c r="BC20" s="188"/>
      <c r="BD20" s="188"/>
      <c r="BE20" s="188"/>
      <c r="BF20" s="188"/>
      <c r="BG20" s="188"/>
      <c r="BH20" s="188"/>
      <c r="BI20" s="188"/>
      <c r="BJ20" s="188"/>
      <c r="BK20" s="188"/>
      <c r="BL20" s="188"/>
      <c r="BM20" s="188"/>
      <c r="BN20" s="188"/>
      <c r="BO20" s="188"/>
      <c r="BP20" s="188"/>
      <c r="BQ20" s="188"/>
      <c r="BR20" s="188"/>
      <c r="BS20" s="188"/>
      <c r="BT20" s="188"/>
      <c r="BU20" s="188"/>
      <c r="BV20" s="188"/>
      <c r="BW20" s="188"/>
      <c r="BX20" s="188"/>
      <c r="BY20" s="188"/>
      <c r="BZ20" s="188"/>
      <c r="CA20" s="188"/>
      <c r="CB20" s="188"/>
      <c r="CC20" s="188"/>
      <c r="CD20" s="188"/>
      <c r="CE20" s="188"/>
      <c r="CF20" s="188"/>
      <c r="CG20" s="188"/>
      <c r="CH20" s="188"/>
      <c r="CI20" s="188"/>
      <c r="CJ20" s="188"/>
      <c r="CK20" s="188"/>
      <c r="CL20" s="188"/>
      <c r="CM20" s="188"/>
      <c r="CN20" s="188"/>
      <c r="CO20" s="188"/>
      <c r="CP20" s="188"/>
      <c r="CQ20" s="188"/>
      <c r="CR20" s="188"/>
      <c r="CS20" s="188"/>
      <c r="CT20" s="188"/>
      <c r="CU20" s="188"/>
      <c r="CV20" s="188"/>
      <c r="CW20" s="188"/>
      <c r="CX20" s="188"/>
      <c r="CY20" s="188"/>
      <c r="CZ20" s="188"/>
      <c r="DA20" s="188"/>
      <c r="DB20" s="188"/>
      <c r="DC20" s="188"/>
      <c r="DD20" s="188"/>
      <c r="DE20" s="188"/>
      <c r="DF20" s="188"/>
      <c r="DG20" s="188"/>
      <c r="DH20" s="188"/>
      <c r="DI20" s="188"/>
      <c r="DJ20" s="188"/>
      <c r="DK20" s="188"/>
      <c r="DL20" s="188"/>
      <c r="DM20" s="188"/>
      <c r="DN20" s="188"/>
      <c r="DO20" s="188"/>
      <c r="DP20" s="188"/>
      <c r="DQ20" s="188"/>
      <c r="DR20" s="188"/>
      <c r="DS20" s="188"/>
      <c r="DT20" s="188"/>
      <c r="DU20" s="188"/>
      <c r="DV20" s="188"/>
      <c r="DW20" s="188"/>
      <c r="DX20" s="188"/>
      <c r="DY20" s="188"/>
      <c r="DZ20" s="188"/>
      <c r="EA20" s="188"/>
      <c r="EB20" s="188"/>
      <c r="EC20" s="188"/>
      <c r="ED20" s="188"/>
      <c r="EE20" s="188"/>
      <c r="EF20" s="188"/>
      <c r="EG20" s="188"/>
      <c r="EH20" s="188"/>
      <c r="EI20" s="188"/>
      <c r="EJ20" s="188"/>
      <c r="EK20" s="188"/>
      <c r="EL20" s="188"/>
      <c r="EM20" s="188"/>
      <c r="EN20" s="188"/>
      <c r="EO20" s="188"/>
      <c r="EP20" s="188"/>
      <c r="EQ20" s="188"/>
      <c r="ER20" s="188"/>
      <c r="ES20" s="188"/>
      <c r="ET20" s="188"/>
      <c r="EU20" s="188"/>
      <c r="EV20" s="188"/>
      <c r="EW20" s="188"/>
      <c r="EX20" s="188"/>
      <c r="EY20" s="188"/>
      <c r="EZ20" s="188"/>
      <c r="FA20" s="188"/>
      <c r="FB20" s="188"/>
      <c r="FC20" s="188"/>
      <c r="FD20" s="188"/>
      <c r="FE20" s="188"/>
      <c r="FF20" s="188"/>
      <c r="FG20" s="188"/>
      <c r="FH20" s="188"/>
      <c r="FI20" s="188"/>
      <c r="FJ20" s="188"/>
      <c r="FK20" s="188"/>
      <c r="FL20" s="188"/>
      <c r="FM20" s="188"/>
      <c r="FN20" s="188"/>
      <c r="FO20" s="188"/>
      <c r="FP20" s="188"/>
      <c r="FQ20" s="188"/>
      <c r="FR20" s="188"/>
      <c r="FS20" s="188"/>
      <c r="FT20" s="188"/>
      <c r="FU20" s="188"/>
      <c r="FV20" s="188"/>
      <c r="FW20" s="188"/>
      <c r="FX20" s="188"/>
      <c r="FY20" s="188"/>
      <c r="FZ20" s="188"/>
      <c r="GA20" s="188"/>
      <c r="GB20" s="188"/>
      <c r="GC20" s="188"/>
      <c r="GD20" s="188"/>
      <c r="GE20" s="188"/>
      <c r="GF20" s="188"/>
      <c r="GG20" s="188"/>
      <c r="GH20" s="188"/>
      <c r="GI20" s="188"/>
      <c r="GJ20" s="188"/>
      <c r="GK20" s="188"/>
      <c r="GL20" s="188"/>
      <c r="GM20" s="188"/>
      <c r="GN20" s="188"/>
      <c r="GO20" s="188"/>
      <c r="GP20" s="188"/>
      <c r="GQ20" s="188"/>
      <c r="GR20" s="188"/>
      <c r="GS20" s="188"/>
      <c r="GT20" s="188"/>
      <c r="GU20" s="188"/>
      <c r="GV20" s="188"/>
      <c r="GW20" s="188"/>
      <c r="GX20" s="188"/>
      <c r="GY20" s="188"/>
      <c r="GZ20" s="188"/>
      <c r="HA20" s="188"/>
      <c r="HB20" s="188"/>
      <c r="HC20" s="188"/>
      <c r="HD20" s="188"/>
      <c r="HE20" s="188"/>
      <c r="HF20" s="188"/>
      <c r="HG20" s="188"/>
      <c r="HH20" s="188"/>
      <c r="HI20" s="188"/>
      <c r="HJ20" s="188"/>
      <c r="HK20" s="188"/>
      <c r="HL20" s="188"/>
      <c r="HM20" s="188"/>
      <c r="HN20" s="188"/>
      <c r="HO20" s="188"/>
      <c r="HP20" s="188"/>
      <c r="HQ20" s="188"/>
      <c r="HR20" s="188"/>
      <c r="HS20" s="188"/>
      <c r="HT20" s="188"/>
      <c r="HU20" s="188"/>
      <c r="HV20" s="188"/>
      <c r="HW20" s="188"/>
      <c r="HX20" s="188"/>
      <c r="HY20" s="188"/>
      <c r="HZ20" s="188"/>
      <c r="IA20" s="188"/>
      <c r="IB20" s="188"/>
      <c r="IC20" s="188"/>
      <c r="ID20" s="188"/>
      <c r="IE20" s="188"/>
      <c r="IF20" s="188"/>
      <c r="IG20" s="188"/>
      <c r="IH20" s="188"/>
      <c r="II20" s="188"/>
      <c r="IJ20" s="188"/>
      <c r="IK20" s="188"/>
      <c r="IL20" s="188"/>
      <c r="IM20" s="188"/>
      <c r="IN20" s="188"/>
      <c r="IO20" s="188"/>
      <c r="IP20" s="188"/>
      <c r="IQ20" s="188"/>
      <c r="IR20" s="188"/>
      <c r="IS20" s="188"/>
      <c r="IT20" s="188"/>
      <c r="IU20" s="188"/>
      <c r="IV20" s="188"/>
    </row>
    <row r="21" spans="1:256" customHeight="1" ht="30" hidden="true" outlineLevel="1" s="155" customFormat="1">
      <c r="A21" s="147"/>
      <c r="B21" s="191"/>
      <c r="C21" s="162" t="s">
        <v>48</v>
      </c>
      <c r="D21" s="192" t="s">
        <v>62</v>
      </c>
      <c r="E21" s="193" t="s">
        <v>42</v>
      </c>
      <c r="F21" s="194">
        <v>1200</v>
      </c>
      <c r="G21" s="195">
        <v>2640000</v>
      </c>
      <c r="H21" s="162" t="s">
        <v>50</v>
      </c>
      <c r="I21" s="162" t="s">
        <v>50</v>
      </c>
      <c r="J21" s="196"/>
      <c r="K21" s="197"/>
      <c r="L21" s="198"/>
      <c r="M21" s="199"/>
      <c r="N21" s="200" t="s">
        <v>51</v>
      </c>
      <c r="O21" s="200" t="s">
        <v>52</v>
      </c>
      <c r="P21" s="147"/>
      <c r="Q21" s="200" t="s">
        <v>51</v>
      </c>
      <c r="R21" s="200" t="s">
        <v>52</v>
      </c>
      <c r="S21" s="188"/>
      <c r="T21" s="188"/>
      <c r="U21" s="188"/>
      <c r="V21" s="188"/>
      <c r="W21" s="188"/>
      <c r="X21" s="188"/>
      <c r="Y21" s="188"/>
      <c r="Z21" s="188"/>
      <c r="AA21" s="156">
        <v>2250</v>
      </c>
      <c r="AB21" s="156"/>
      <c r="AC21" s="156"/>
      <c r="AD21" s="156"/>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8"/>
      <c r="BH21" s="188"/>
      <c r="BI21" s="188"/>
      <c r="BJ21" s="188"/>
      <c r="BK21" s="188"/>
      <c r="BL21" s="188"/>
      <c r="BM21" s="188"/>
      <c r="BN21" s="188"/>
      <c r="BO21" s="188"/>
      <c r="BP21" s="188"/>
      <c r="BQ21" s="188"/>
      <c r="BR21" s="188"/>
      <c r="BS21" s="188"/>
      <c r="BT21" s="188"/>
      <c r="BU21" s="188"/>
      <c r="BV21" s="188"/>
      <c r="BW21" s="188"/>
      <c r="BX21" s="188"/>
      <c r="BY21" s="188"/>
      <c r="BZ21" s="188"/>
      <c r="CA21" s="188"/>
      <c r="CB21" s="188"/>
      <c r="CC21" s="188"/>
      <c r="CD21" s="188"/>
      <c r="CE21" s="188"/>
      <c r="CF21" s="188"/>
      <c r="CG21" s="188"/>
      <c r="CH21" s="188"/>
      <c r="CI21" s="188"/>
      <c r="CJ21" s="188"/>
      <c r="CK21" s="188"/>
      <c r="CL21" s="188"/>
      <c r="CM21" s="188"/>
      <c r="CN21" s="188"/>
      <c r="CO21" s="188"/>
      <c r="CP21" s="188"/>
      <c r="CQ21" s="188"/>
      <c r="CR21" s="188"/>
      <c r="CS21" s="188"/>
      <c r="CT21" s="188"/>
      <c r="CU21" s="188"/>
      <c r="CV21" s="188"/>
      <c r="CW21" s="188"/>
      <c r="CX21" s="188"/>
      <c r="CY21" s="188"/>
      <c r="CZ21" s="188"/>
      <c r="DA21" s="188"/>
      <c r="DB21" s="188"/>
      <c r="DC21" s="188"/>
      <c r="DD21" s="188"/>
      <c r="DE21" s="188"/>
      <c r="DF21" s="188"/>
      <c r="DG21" s="188"/>
      <c r="DH21" s="188"/>
      <c r="DI21" s="188"/>
      <c r="DJ21" s="188"/>
      <c r="DK21" s="188"/>
      <c r="DL21" s="188"/>
      <c r="DM21" s="188"/>
      <c r="DN21" s="188"/>
      <c r="DO21" s="188"/>
      <c r="DP21" s="188"/>
      <c r="DQ21" s="188"/>
      <c r="DR21" s="188"/>
      <c r="DS21" s="188"/>
      <c r="DT21" s="188"/>
      <c r="DU21" s="188"/>
      <c r="DV21" s="188"/>
      <c r="DW21" s="188"/>
      <c r="DX21" s="188"/>
      <c r="DY21" s="188"/>
      <c r="DZ21" s="188"/>
      <c r="EA21" s="188"/>
      <c r="EB21" s="188"/>
      <c r="EC21" s="188"/>
      <c r="ED21" s="188"/>
      <c r="EE21" s="188"/>
      <c r="EF21" s="188"/>
      <c r="EG21" s="188"/>
      <c r="EH21" s="188"/>
      <c r="EI21" s="188"/>
      <c r="EJ21" s="188"/>
      <c r="EK21" s="188"/>
      <c r="EL21" s="188"/>
      <c r="EM21" s="188"/>
      <c r="EN21" s="188"/>
      <c r="EO21" s="188"/>
      <c r="EP21" s="188"/>
      <c r="EQ21" s="188"/>
      <c r="ER21" s="188"/>
      <c r="ES21" s="188"/>
      <c r="ET21" s="188"/>
      <c r="EU21" s="188"/>
      <c r="EV21" s="188"/>
      <c r="EW21" s="188"/>
      <c r="EX21" s="188"/>
      <c r="EY21" s="188"/>
      <c r="EZ21" s="188"/>
      <c r="FA21" s="188"/>
      <c r="FB21" s="188"/>
      <c r="FC21" s="188"/>
      <c r="FD21" s="188"/>
      <c r="FE21" s="188"/>
      <c r="FF21" s="188"/>
      <c r="FG21" s="188"/>
      <c r="FH21" s="188"/>
      <c r="FI21" s="188"/>
      <c r="FJ21" s="188"/>
      <c r="FK21" s="188"/>
      <c r="FL21" s="188"/>
      <c r="FM21" s="188"/>
      <c r="FN21" s="188"/>
      <c r="FO21" s="188"/>
      <c r="FP21" s="188"/>
      <c r="FQ21" s="188"/>
      <c r="FR21" s="188"/>
      <c r="FS21" s="188"/>
      <c r="FT21" s="188"/>
      <c r="FU21" s="188"/>
      <c r="FV21" s="188"/>
      <c r="FW21" s="188"/>
      <c r="FX21" s="188"/>
      <c r="FY21" s="188"/>
      <c r="FZ21" s="188"/>
      <c r="GA21" s="188"/>
      <c r="GB21" s="188"/>
      <c r="GC21" s="188"/>
      <c r="GD21" s="188"/>
      <c r="GE21" s="188"/>
      <c r="GF21" s="188"/>
      <c r="GG21" s="188"/>
      <c r="GH21" s="188"/>
      <c r="GI21" s="188"/>
      <c r="GJ21" s="188"/>
      <c r="GK21" s="188"/>
      <c r="GL21" s="188"/>
      <c r="GM21" s="188"/>
      <c r="GN21" s="188"/>
      <c r="GO21" s="188"/>
      <c r="GP21" s="188"/>
      <c r="GQ21" s="188"/>
      <c r="GR21" s="188"/>
      <c r="GS21" s="188"/>
      <c r="GT21" s="188"/>
      <c r="GU21" s="188"/>
      <c r="GV21" s="188"/>
      <c r="GW21" s="188"/>
      <c r="GX21" s="188"/>
      <c r="GY21" s="188"/>
      <c r="GZ21" s="188"/>
      <c r="HA21" s="188"/>
      <c r="HB21" s="188"/>
      <c r="HC21" s="188"/>
      <c r="HD21" s="188"/>
      <c r="HE21" s="188"/>
      <c r="HF21" s="188"/>
      <c r="HG21" s="188"/>
      <c r="HH21" s="188"/>
      <c r="HI21" s="188"/>
      <c r="HJ21" s="188"/>
      <c r="HK21" s="188"/>
      <c r="HL21" s="188"/>
      <c r="HM21" s="188"/>
      <c r="HN21" s="188"/>
      <c r="HO21" s="188"/>
      <c r="HP21" s="188"/>
      <c r="HQ21" s="188"/>
      <c r="HR21" s="188"/>
      <c r="HS21" s="188"/>
      <c r="HT21" s="188"/>
      <c r="HU21" s="188"/>
      <c r="HV21" s="188"/>
      <c r="HW21" s="188"/>
      <c r="HX21" s="188"/>
      <c r="HY21" s="188"/>
      <c r="HZ21" s="188"/>
      <c r="IA21" s="188"/>
      <c r="IB21" s="188"/>
      <c r="IC21" s="188"/>
      <c r="ID21" s="188"/>
      <c r="IE21" s="188"/>
      <c r="IF21" s="188"/>
      <c r="IG21" s="188"/>
      <c r="IH21" s="188"/>
      <c r="II21" s="188"/>
      <c r="IJ21" s="188"/>
      <c r="IK21" s="188"/>
      <c r="IL21" s="188"/>
      <c r="IM21" s="188"/>
      <c r="IN21" s="188"/>
      <c r="IO21" s="188"/>
      <c r="IP21" s="188"/>
      <c r="IQ21" s="188"/>
      <c r="IR21" s="188"/>
      <c r="IS21" s="188"/>
      <c r="IT21" s="188"/>
      <c r="IU21" s="188"/>
      <c r="IV21" s="188"/>
    </row>
    <row r="22" spans="1:256" customHeight="1" ht="15.75" hidden="true" outlineLevel="1" s="155" customFormat="1">
      <c r="A22" s="147"/>
      <c r="B22" s="148"/>
      <c r="C22" s="162" t="s">
        <v>53</v>
      </c>
      <c r="D22" s="163" t="s">
        <v>54</v>
      </c>
      <c r="E22" s="164" t="s">
        <v>55</v>
      </c>
      <c r="F22" s="201">
        <v>0.05</v>
      </c>
      <c r="G22" s="190">
        <v>341125.14529387</v>
      </c>
      <c r="H22" s="162"/>
      <c r="I22" s="162"/>
      <c r="J22" s="162"/>
      <c r="K22" s="189"/>
      <c r="L22" s="189"/>
      <c r="M22" s="168"/>
      <c r="N22" s="202"/>
      <c r="O22" s="188"/>
      <c r="P22" s="188"/>
      <c r="Q22" s="188"/>
      <c r="R22" s="188"/>
      <c r="S22" s="188"/>
      <c r="T22" s="188"/>
      <c r="U22" s="188"/>
      <c r="V22" s="188"/>
      <c r="W22" s="188"/>
      <c r="X22" s="188"/>
      <c r="Y22" s="188"/>
      <c r="Z22" s="188"/>
      <c r="AA22" s="156"/>
      <c r="AB22" s="156"/>
      <c r="AC22" s="156"/>
      <c r="AD22" s="156"/>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8"/>
      <c r="BF22" s="188"/>
      <c r="BG22" s="188"/>
      <c r="BH22" s="188"/>
      <c r="BI22" s="188"/>
      <c r="BJ22" s="188"/>
      <c r="BK22" s="188"/>
      <c r="BL22" s="188"/>
      <c r="BM22" s="188"/>
      <c r="BN22" s="188"/>
      <c r="BO22" s="188"/>
      <c r="BP22" s="188"/>
      <c r="BQ22" s="188"/>
      <c r="BR22" s="188"/>
      <c r="BS22" s="188"/>
      <c r="BT22" s="188"/>
      <c r="BU22" s="188"/>
      <c r="BV22" s="188"/>
      <c r="BW22" s="188"/>
      <c r="BX22" s="188"/>
      <c r="BY22" s="188"/>
      <c r="BZ22" s="188"/>
      <c r="CA22" s="188"/>
      <c r="CB22" s="188"/>
      <c r="CC22" s="188"/>
      <c r="CD22" s="188"/>
      <c r="CE22" s="188"/>
      <c r="CF22" s="188"/>
      <c r="CG22" s="188"/>
      <c r="CH22" s="188"/>
      <c r="CI22" s="188"/>
      <c r="CJ22" s="188"/>
      <c r="CK22" s="188"/>
      <c r="CL22" s="188"/>
      <c r="CM22" s="188"/>
      <c r="CN22" s="188"/>
      <c r="CO22" s="188"/>
      <c r="CP22" s="188"/>
      <c r="CQ22" s="188"/>
      <c r="CR22" s="188"/>
      <c r="CS22" s="188"/>
      <c r="CT22" s="188"/>
      <c r="CU22" s="188"/>
      <c r="CV22" s="188"/>
      <c r="CW22" s="188"/>
      <c r="CX22" s="188"/>
      <c r="CY22" s="188"/>
      <c r="CZ22" s="188"/>
      <c r="DA22" s="188"/>
      <c r="DB22" s="188"/>
      <c r="DC22" s="188"/>
      <c r="DD22" s="188"/>
      <c r="DE22" s="188"/>
      <c r="DF22" s="188"/>
      <c r="DG22" s="188"/>
      <c r="DH22" s="188"/>
      <c r="DI22" s="188"/>
      <c r="DJ22" s="188"/>
      <c r="DK22" s="188"/>
      <c r="DL22" s="188"/>
      <c r="DM22" s="188"/>
      <c r="DN22" s="188"/>
      <c r="DO22" s="188"/>
      <c r="DP22" s="188"/>
      <c r="DQ22" s="188"/>
      <c r="DR22" s="188"/>
      <c r="DS22" s="188"/>
      <c r="DT22" s="188"/>
      <c r="DU22" s="188"/>
      <c r="DV22" s="188"/>
      <c r="DW22" s="188"/>
      <c r="DX22" s="188"/>
      <c r="DY22" s="188"/>
      <c r="DZ22" s="188"/>
      <c r="EA22" s="188"/>
      <c r="EB22" s="188"/>
      <c r="EC22" s="188"/>
      <c r="ED22" s="188"/>
      <c r="EE22" s="188"/>
      <c r="EF22" s="188"/>
      <c r="EG22" s="188"/>
      <c r="EH22" s="188"/>
      <c r="EI22" s="188"/>
      <c r="EJ22" s="188"/>
      <c r="EK22" s="188"/>
      <c r="EL22" s="188"/>
      <c r="EM22" s="188"/>
      <c r="EN22" s="188"/>
      <c r="EO22" s="188"/>
      <c r="EP22" s="188"/>
      <c r="EQ22" s="188"/>
      <c r="ER22" s="188"/>
      <c r="ES22" s="188"/>
      <c r="ET22" s="188"/>
      <c r="EU22" s="188"/>
      <c r="EV22" s="188"/>
      <c r="EW22" s="188"/>
      <c r="EX22" s="188"/>
      <c r="EY22" s="188"/>
      <c r="EZ22" s="188"/>
      <c r="FA22" s="188"/>
      <c r="FB22" s="188"/>
      <c r="FC22" s="188"/>
      <c r="FD22" s="188"/>
      <c r="FE22" s="188"/>
      <c r="FF22" s="188"/>
      <c r="FG22" s="188"/>
      <c r="FH22" s="188"/>
      <c r="FI22" s="188"/>
      <c r="FJ22" s="188"/>
      <c r="FK22" s="188"/>
      <c r="FL22" s="188"/>
      <c r="FM22" s="188"/>
      <c r="FN22" s="188"/>
      <c r="FO22" s="188"/>
      <c r="FP22" s="188"/>
      <c r="FQ22" s="188"/>
      <c r="FR22" s="188"/>
      <c r="FS22" s="188"/>
      <c r="FT22" s="188"/>
      <c r="FU22" s="188"/>
      <c r="FV22" s="188"/>
      <c r="FW22" s="188"/>
      <c r="FX22" s="188"/>
      <c r="FY22" s="188"/>
      <c r="FZ22" s="188"/>
      <c r="GA22" s="188"/>
      <c r="GB22" s="188"/>
      <c r="GC22" s="188"/>
      <c r="GD22" s="188"/>
      <c r="GE22" s="188"/>
      <c r="GF22" s="188"/>
      <c r="GG22" s="188"/>
      <c r="GH22" s="188"/>
      <c r="GI22" s="188"/>
      <c r="GJ22" s="188"/>
      <c r="GK22" s="188"/>
      <c r="GL22" s="188"/>
      <c r="GM22" s="188"/>
      <c r="GN22" s="188"/>
      <c r="GO22" s="188"/>
      <c r="GP22" s="188"/>
      <c r="GQ22" s="188"/>
      <c r="GR22" s="188"/>
      <c r="GS22" s="188"/>
      <c r="GT22" s="188"/>
      <c r="GU22" s="188"/>
      <c r="GV22" s="188"/>
      <c r="GW22" s="188"/>
      <c r="GX22" s="188"/>
      <c r="GY22" s="188"/>
      <c r="GZ22" s="188"/>
      <c r="HA22" s="188"/>
      <c r="HB22" s="188"/>
      <c r="HC22" s="188"/>
      <c r="HD22" s="188"/>
      <c r="HE22" s="188"/>
      <c r="HF22" s="188"/>
      <c r="HG22" s="188"/>
      <c r="HH22" s="188"/>
      <c r="HI22" s="188"/>
      <c r="HJ22" s="188"/>
      <c r="HK22" s="188"/>
      <c r="HL22" s="188"/>
      <c r="HM22" s="188"/>
      <c r="HN22" s="188"/>
      <c r="HO22" s="188"/>
      <c r="HP22" s="188"/>
      <c r="HQ22" s="188"/>
      <c r="HR22" s="188"/>
      <c r="HS22" s="188"/>
      <c r="HT22" s="188"/>
      <c r="HU22" s="188"/>
      <c r="HV22" s="188"/>
      <c r="HW22" s="188"/>
      <c r="HX22" s="188"/>
      <c r="HY22" s="188"/>
      <c r="HZ22" s="188"/>
      <c r="IA22" s="188"/>
      <c r="IB22" s="188"/>
      <c r="IC22" s="188"/>
      <c r="ID22" s="188"/>
      <c r="IE22" s="188"/>
      <c r="IF22" s="188"/>
      <c r="IG22" s="188"/>
      <c r="IH22" s="188"/>
      <c r="II22" s="188"/>
      <c r="IJ22" s="188"/>
      <c r="IK22" s="188"/>
      <c r="IL22" s="188"/>
      <c r="IM22" s="188"/>
      <c r="IN22" s="188"/>
      <c r="IO22" s="188"/>
      <c r="IP22" s="188"/>
      <c r="IQ22" s="188"/>
      <c r="IR22" s="188"/>
      <c r="IS22" s="188"/>
      <c r="IT22" s="188"/>
      <c r="IU22" s="188"/>
      <c r="IV22" s="188"/>
    </row>
    <row r="23" spans="1:256" customHeight="1" ht="15.75" collapsed="true">
      <c r="A23" s="147"/>
      <c r="B23" s="31">
        <v>3</v>
      </c>
      <c r="C23" s="32" t="s">
        <v>63</v>
      </c>
      <c r="D23" s="33" t="s">
        <v>64</v>
      </c>
      <c r="E23" s="32"/>
      <c r="F23" s="34"/>
      <c r="G23" s="83">
        <v>49360223.317975</v>
      </c>
      <c r="H23" s="35"/>
      <c r="I23" s="36"/>
      <c r="J23" s="36"/>
      <c r="K23" s="126"/>
      <c r="L23" s="127"/>
      <c r="M23" s="84"/>
      <c r="N23"/>
      <c r="O23"/>
      <c r="P23"/>
      <c r="Q23"/>
      <c r="R23"/>
      <c r="S23"/>
      <c r="T23"/>
      <c r="U23"/>
      <c r="V23"/>
      <c r="W23"/>
      <c r="X23"/>
      <c r="Y23"/>
      <c r="Z23"/>
      <c r="AA23" s="135"/>
      <c r="AB23" s="135"/>
      <c r="AC23" s="135"/>
      <c r="AD23" s="135"/>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customHeight="1" ht="30" hidden="true" outlineLevel="1" s="155" customFormat="1">
      <c r="A24" s="147"/>
      <c r="B24" s="148"/>
      <c r="C24" s="162" t="s">
        <v>58</v>
      </c>
      <c r="D24" s="163" t="s">
        <v>65</v>
      </c>
      <c r="E24" s="164" t="s">
        <v>42</v>
      </c>
      <c r="F24" s="165">
        <v>5304</v>
      </c>
      <c r="G24" s="166">
        <v>20197381.016036</v>
      </c>
      <c r="H24" s="162" t="s">
        <v>43</v>
      </c>
      <c r="I24" s="162" t="s">
        <v>43</v>
      </c>
      <c r="J24" s="162"/>
      <c r="K24" s="189"/>
      <c r="L24" s="189"/>
      <c r="M24" s="168"/>
      <c r="N24" s="188"/>
      <c r="O24" s="188"/>
      <c r="P24" s="188"/>
      <c r="Q24" s="188"/>
      <c r="R24" s="188"/>
      <c r="S24" s="188"/>
      <c r="T24" s="188"/>
      <c r="U24" s="188"/>
      <c r="V24" s="188"/>
      <c r="W24" s="188"/>
      <c r="X24" s="188"/>
      <c r="Y24" s="188"/>
      <c r="Z24" s="188"/>
      <c r="AA24" s="156">
        <v>3756.51</v>
      </c>
      <c r="AB24" s="156"/>
      <c r="AC24" s="156"/>
      <c r="AD24" s="156"/>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8"/>
      <c r="BD24" s="188"/>
      <c r="BE24" s="188"/>
      <c r="BF24" s="188"/>
      <c r="BG24" s="188"/>
      <c r="BH24" s="188"/>
      <c r="BI24" s="188"/>
      <c r="BJ24" s="188"/>
      <c r="BK24" s="188"/>
      <c r="BL24" s="188"/>
      <c r="BM24" s="188"/>
      <c r="BN24" s="188"/>
      <c r="BO24" s="188"/>
      <c r="BP24" s="188"/>
      <c r="BQ24" s="188"/>
      <c r="BR24" s="188"/>
      <c r="BS24" s="188"/>
      <c r="BT24" s="188"/>
      <c r="BU24" s="188"/>
      <c r="BV24" s="188"/>
      <c r="BW24" s="188"/>
      <c r="BX24" s="188"/>
      <c r="BY24" s="188"/>
      <c r="BZ24" s="188"/>
      <c r="CA24" s="188"/>
      <c r="CB24" s="188"/>
      <c r="CC24" s="188"/>
      <c r="CD24" s="188"/>
      <c r="CE24" s="188"/>
      <c r="CF24" s="188"/>
      <c r="CG24" s="188"/>
      <c r="CH24" s="188"/>
      <c r="CI24" s="188"/>
      <c r="CJ24" s="188"/>
      <c r="CK24" s="188"/>
      <c r="CL24" s="188"/>
      <c r="CM24" s="188"/>
      <c r="CN24" s="188"/>
      <c r="CO24" s="188"/>
      <c r="CP24" s="188"/>
      <c r="CQ24" s="188"/>
      <c r="CR24" s="188"/>
      <c r="CS24" s="188"/>
      <c r="CT24" s="188"/>
      <c r="CU24" s="188"/>
      <c r="CV24" s="188"/>
      <c r="CW24" s="188"/>
      <c r="CX24" s="188"/>
      <c r="CY24" s="188"/>
      <c r="CZ24" s="188"/>
      <c r="DA24" s="188"/>
      <c r="DB24" s="188"/>
      <c r="DC24" s="188"/>
      <c r="DD24" s="188"/>
      <c r="DE24" s="188"/>
      <c r="DF24" s="188"/>
      <c r="DG24" s="188"/>
      <c r="DH24" s="188"/>
      <c r="DI24" s="188"/>
      <c r="DJ24" s="188"/>
      <c r="DK24" s="188"/>
      <c r="DL24" s="188"/>
      <c r="DM24" s="188"/>
      <c r="DN24" s="188"/>
      <c r="DO24" s="188"/>
      <c r="DP24" s="188"/>
      <c r="DQ24" s="188"/>
      <c r="DR24" s="188"/>
      <c r="DS24" s="188"/>
      <c r="DT24" s="188"/>
      <c r="DU24" s="188"/>
      <c r="DV24" s="188"/>
      <c r="DW24" s="188"/>
      <c r="DX24" s="188"/>
      <c r="DY24" s="188"/>
      <c r="DZ24" s="188"/>
      <c r="EA24" s="188"/>
      <c r="EB24" s="188"/>
      <c r="EC24" s="188"/>
      <c r="ED24" s="188"/>
      <c r="EE24" s="188"/>
      <c r="EF24" s="188"/>
      <c r="EG24" s="188"/>
      <c r="EH24" s="188"/>
      <c r="EI24" s="188"/>
      <c r="EJ24" s="188"/>
      <c r="EK24" s="188"/>
      <c r="EL24" s="188"/>
      <c r="EM24" s="188"/>
      <c r="EN24" s="188"/>
      <c r="EO24" s="188"/>
      <c r="EP24" s="188"/>
      <c r="EQ24" s="188"/>
      <c r="ER24" s="188"/>
      <c r="ES24" s="188"/>
      <c r="ET24" s="188"/>
      <c r="EU24" s="188"/>
      <c r="EV24" s="188"/>
      <c r="EW24" s="188"/>
      <c r="EX24" s="188"/>
      <c r="EY24" s="188"/>
      <c r="EZ24" s="188"/>
      <c r="FA24" s="188"/>
      <c r="FB24" s="188"/>
      <c r="FC24" s="188"/>
      <c r="FD24" s="188"/>
      <c r="FE24" s="188"/>
      <c r="FF24" s="188"/>
      <c r="FG24" s="188"/>
      <c r="FH24" s="188"/>
      <c r="FI24" s="188"/>
      <c r="FJ24" s="188"/>
      <c r="FK24" s="188"/>
      <c r="FL24" s="188"/>
      <c r="FM24" s="188"/>
      <c r="FN24" s="188"/>
      <c r="FO24" s="188"/>
      <c r="FP24" s="188"/>
      <c r="FQ24" s="188"/>
      <c r="FR24" s="188"/>
      <c r="FS24" s="188"/>
      <c r="FT24" s="188"/>
      <c r="FU24" s="188"/>
      <c r="FV24" s="188"/>
      <c r="FW24" s="188"/>
      <c r="FX24" s="188"/>
      <c r="FY24" s="188"/>
      <c r="FZ24" s="188"/>
      <c r="GA24" s="188"/>
      <c r="GB24" s="188"/>
      <c r="GC24" s="188"/>
      <c r="GD24" s="188"/>
      <c r="GE24" s="188"/>
      <c r="GF24" s="188"/>
      <c r="GG24" s="188"/>
      <c r="GH24" s="188"/>
      <c r="GI24" s="188"/>
      <c r="GJ24" s="188"/>
      <c r="GK24" s="188"/>
      <c r="GL24" s="188"/>
      <c r="GM24" s="188"/>
      <c r="GN24" s="188"/>
      <c r="GO24" s="188"/>
      <c r="GP24" s="188"/>
      <c r="GQ24" s="188"/>
      <c r="GR24" s="188"/>
      <c r="GS24" s="188"/>
      <c r="GT24" s="188"/>
      <c r="GU24" s="188"/>
      <c r="GV24" s="188"/>
      <c r="GW24" s="188"/>
      <c r="GX24" s="188"/>
      <c r="GY24" s="188"/>
      <c r="GZ24" s="188"/>
      <c r="HA24" s="188"/>
      <c r="HB24" s="188"/>
      <c r="HC24" s="188"/>
      <c r="HD24" s="188"/>
      <c r="HE24" s="188"/>
      <c r="HF24" s="188"/>
      <c r="HG24" s="188"/>
      <c r="HH24" s="188"/>
      <c r="HI24" s="188"/>
      <c r="HJ24" s="188"/>
      <c r="HK24" s="188"/>
      <c r="HL24" s="188"/>
      <c r="HM24" s="188"/>
      <c r="HN24" s="188"/>
      <c r="HO24" s="188"/>
      <c r="HP24" s="188"/>
      <c r="HQ24" s="188"/>
      <c r="HR24" s="188"/>
      <c r="HS24" s="188"/>
      <c r="HT24" s="188"/>
      <c r="HU24" s="188"/>
      <c r="HV24" s="188"/>
      <c r="HW24" s="188"/>
      <c r="HX24" s="188"/>
      <c r="HY24" s="188"/>
      <c r="HZ24" s="188"/>
      <c r="IA24" s="188"/>
      <c r="IB24" s="188"/>
      <c r="IC24" s="188"/>
      <c r="ID24" s="188"/>
      <c r="IE24" s="188"/>
      <c r="IF24" s="188"/>
      <c r="IG24" s="188"/>
      <c r="IH24" s="188"/>
      <c r="II24" s="188"/>
      <c r="IJ24" s="188"/>
      <c r="IK24" s="188"/>
      <c r="IL24" s="188"/>
      <c r="IM24" s="188"/>
      <c r="IN24" s="188"/>
      <c r="IO24" s="188"/>
      <c r="IP24" s="188"/>
      <c r="IQ24" s="188"/>
      <c r="IR24" s="188"/>
      <c r="IS24" s="188"/>
      <c r="IT24" s="188"/>
      <c r="IU24" s="188"/>
      <c r="IV24" s="188"/>
    </row>
    <row r="25" spans="1:256" customHeight="1" ht="30" hidden="true" outlineLevel="1" s="155" customFormat="1">
      <c r="A25" s="147"/>
      <c r="B25" s="148"/>
      <c r="C25" s="162" t="s">
        <v>45</v>
      </c>
      <c r="D25" s="163" t="s">
        <v>66</v>
      </c>
      <c r="E25" s="164" t="s">
        <v>47</v>
      </c>
      <c r="F25" s="165">
        <v>1</v>
      </c>
      <c r="G25" s="166">
        <v>343355.47727262</v>
      </c>
      <c r="H25" s="162" t="s">
        <v>43</v>
      </c>
      <c r="I25" s="162" t="s">
        <v>43</v>
      </c>
      <c r="J25" s="162"/>
      <c r="K25" s="189"/>
      <c r="L25" s="189"/>
      <c r="M25" s="168"/>
      <c r="N25" s="188"/>
      <c r="O25" s="188"/>
      <c r="P25" s="188"/>
      <c r="Q25" s="188"/>
      <c r="R25" s="188"/>
      <c r="S25" s="188"/>
      <c r="T25" s="188"/>
      <c r="U25" s="188"/>
      <c r="V25" s="188"/>
      <c r="W25" s="188"/>
      <c r="X25" s="188"/>
      <c r="Y25" s="188"/>
      <c r="Z25" s="188"/>
      <c r="AA25" s="156">
        <v>338716.99368</v>
      </c>
      <c r="AB25" s="156"/>
      <c r="AC25" s="156"/>
      <c r="AD25" s="156"/>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c r="BS25" s="188"/>
      <c r="BT25" s="188"/>
      <c r="BU25" s="188"/>
      <c r="BV25" s="188"/>
      <c r="BW25" s="188"/>
      <c r="BX25" s="188"/>
      <c r="BY25" s="188"/>
      <c r="BZ25" s="188"/>
      <c r="CA25" s="188"/>
      <c r="CB25" s="188"/>
      <c r="CC25" s="188"/>
      <c r="CD25" s="188"/>
      <c r="CE25" s="188"/>
      <c r="CF25" s="188"/>
      <c r="CG25" s="188"/>
      <c r="CH25" s="188"/>
      <c r="CI25" s="188"/>
      <c r="CJ25" s="188"/>
      <c r="CK25" s="188"/>
      <c r="CL25" s="188"/>
      <c r="CM25" s="188"/>
      <c r="CN25" s="188"/>
      <c r="CO25" s="188"/>
      <c r="CP25" s="188"/>
      <c r="CQ25" s="188"/>
      <c r="CR25" s="188"/>
      <c r="CS25" s="188"/>
      <c r="CT25" s="188"/>
      <c r="CU25" s="188"/>
      <c r="CV25" s="188"/>
      <c r="CW25" s="188"/>
      <c r="CX25" s="188"/>
      <c r="CY25" s="188"/>
      <c r="CZ25" s="188"/>
      <c r="DA25" s="188"/>
      <c r="DB25" s="188"/>
      <c r="DC25" s="188"/>
      <c r="DD25" s="188"/>
      <c r="DE25" s="188"/>
      <c r="DF25" s="188"/>
      <c r="DG25" s="188"/>
      <c r="DH25" s="188"/>
      <c r="DI25" s="188"/>
      <c r="DJ25" s="188"/>
      <c r="DK25" s="188"/>
      <c r="DL25" s="188"/>
      <c r="DM25" s="188"/>
      <c r="DN25" s="188"/>
      <c r="DO25" s="188"/>
      <c r="DP25" s="188"/>
      <c r="DQ25" s="188"/>
      <c r="DR25" s="188"/>
      <c r="DS25" s="188"/>
      <c r="DT25" s="188"/>
      <c r="DU25" s="188"/>
      <c r="DV25" s="188"/>
      <c r="DW25" s="188"/>
      <c r="DX25" s="188"/>
      <c r="DY25" s="188"/>
      <c r="DZ25" s="188"/>
      <c r="EA25" s="188"/>
      <c r="EB25" s="188"/>
      <c r="EC25" s="188"/>
      <c r="ED25" s="188"/>
      <c r="EE25" s="188"/>
      <c r="EF25" s="188"/>
      <c r="EG25" s="188"/>
      <c r="EH25" s="188"/>
      <c r="EI25" s="188"/>
      <c r="EJ25" s="188"/>
      <c r="EK25" s="188"/>
      <c r="EL25" s="188"/>
      <c r="EM25" s="188"/>
      <c r="EN25" s="188"/>
      <c r="EO25" s="188"/>
      <c r="EP25" s="188"/>
      <c r="EQ25" s="188"/>
      <c r="ER25" s="188"/>
      <c r="ES25" s="188"/>
      <c r="ET25" s="188"/>
      <c r="EU25" s="188"/>
      <c r="EV25" s="188"/>
      <c r="EW25" s="188"/>
      <c r="EX25" s="188"/>
      <c r="EY25" s="188"/>
      <c r="EZ25" s="188"/>
      <c r="FA25" s="188"/>
      <c r="FB25" s="188"/>
      <c r="FC25" s="188"/>
      <c r="FD25" s="188"/>
      <c r="FE25" s="188"/>
      <c r="FF25" s="188"/>
      <c r="FG25" s="188"/>
      <c r="FH25" s="188"/>
      <c r="FI25" s="188"/>
      <c r="FJ25" s="188"/>
      <c r="FK25" s="188"/>
      <c r="FL25" s="188"/>
      <c r="FM25" s="188"/>
      <c r="FN25" s="188"/>
      <c r="FO25" s="188"/>
      <c r="FP25" s="188"/>
      <c r="FQ25" s="188"/>
      <c r="FR25" s="188"/>
      <c r="FS25" s="188"/>
      <c r="FT25" s="188"/>
      <c r="FU25" s="188"/>
      <c r="FV25" s="188"/>
      <c r="FW25" s="188"/>
      <c r="FX25" s="188"/>
      <c r="FY25" s="188"/>
      <c r="FZ25" s="188"/>
      <c r="GA25" s="188"/>
      <c r="GB25" s="188"/>
      <c r="GC25" s="188"/>
      <c r="GD25" s="188"/>
      <c r="GE25" s="188"/>
      <c r="GF25" s="188"/>
      <c r="GG25" s="188"/>
      <c r="GH25" s="188"/>
      <c r="GI25" s="188"/>
      <c r="GJ25" s="188"/>
      <c r="GK25" s="188"/>
      <c r="GL25" s="188"/>
      <c r="GM25" s="188"/>
      <c r="GN25" s="188"/>
      <c r="GO25" s="188"/>
      <c r="GP25" s="188"/>
      <c r="GQ25" s="188"/>
      <c r="GR25" s="188"/>
      <c r="GS25" s="188"/>
      <c r="GT25" s="188"/>
      <c r="GU25" s="188"/>
      <c r="GV25" s="188"/>
      <c r="GW25" s="188"/>
      <c r="GX25" s="188"/>
      <c r="GY25" s="188"/>
      <c r="GZ25" s="188"/>
      <c r="HA25" s="188"/>
      <c r="HB25" s="188"/>
      <c r="HC25" s="188"/>
      <c r="HD25" s="188"/>
      <c r="HE25" s="188"/>
      <c r="HF25" s="188"/>
      <c r="HG25" s="188"/>
      <c r="HH25" s="188"/>
      <c r="HI25" s="188"/>
      <c r="HJ25" s="188"/>
      <c r="HK25" s="188"/>
      <c r="HL25" s="188"/>
      <c r="HM25" s="188"/>
      <c r="HN25" s="188"/>
      <c r="HO25" s="188"/>
      <c r="HP25" s="188"/>
      <c r="HQ25" s="188"/>
      <c r="HR25" s="188"/>
      <c r="HS25" s="188"/>
      <c r="HT25" s="188"/>
      <c r="HU25" s="188"/>
      <c r="HV25" s="188"/>
      <c r="HW25" s="188"/>
      <c r="HX25" s="188"/>
      <c r="HY25" s="188"/>
      <c r="HZ25" s="188"/>
      <c r="IA25" s="188"/>
      <c r="IB25" s="188"/>
      <c r="IC25" s="188"/>
      <c r="ID25" s="188"/>
      <c r="IE25" s="188"/>
      <c r="IF25" s="188"/>
      <c r="IG25" s="188"/>
      <c r="IH25" s="188"/>
      <c r="II25" s="188"/>
      <c r="IJ25" s="188"/>
      <c r="IK25" s="188"/>
      <c r="IL25" s="188"/>
      <c r="IM25" s="188"/>
      <c r="IN25" s="188"/>
      <c r="IO25" s="188"/>
      <c r="IP25" s="188"/>
      <c r="IQ25" s="188"/>
      <c r="IR25" s="188"/>
      <c r="IS25" s="188"/>
      <c r="IT25" s="188"/>
      <c r="IU25" s="188"/>
      <c r="IV25" s="188"/>
    </row>
    <row r="26" spans="1:256" customHeight="1" ht="15.75" hidden="true" outlineLevel="1" s="155" customFormat="1">
      <c r="A26" s="147"/>
      <c r="B26" s="148"/>
      <c r="C26" s="162" t="s">
        <v>48</v>
      </c>
      <c r="D26" s="163" t="s">
        <v>67</v>
      </c>
      <c r="E26" s="164" t="s">
        <v>68</v>
      </c>
      <c r="F26" s="165">
        <v>1140</v>
      </c>
      <c r="G26" s="190">
        <v>17100000</v>
      </c>
      <c r="H26" s="162" t="s">
        <v>50</v>
      </c>
      <c r="I26" s="162" t="s">
        <v>50</v>
      </c>
      <c r="J26" s="162"/>
      <c r="K26" s="189"/>
      <c r="L26" s="189"/>
      <c r="M26" s="168"/>
      <c r="N26" s="188"/>
      <c r="O26" s="188"/>
      <c r="P26" s="188"/>
      <c r="Q26" s="188"/>
      <c r="R26" s="188"/>
      <c r="S26" s="188"/>
      <c r="T26" s="188"/>
      <c r="U26" s="188"/>
      <c r="V26" s="188"/>
      <c r="W26" s="188"/>
      <c r="X26" s="188"/>
      <c r="Y26" s="188"/>
      <c r="Z26" s="188"/>
      <c r="AA26" s="156">
        <v>15000</v>
      </c>
      <c r="AB26" s="156"/>
      <c r="AC26" s="156"/>
      <c r="AD26" s="156"/>
      <c r="AE26" s="188"/>
      <c r="AF26" s="188"/>
      <c r="AG26" s="188"/>
      <c r="AH26" s="188"/>
      <c r="AI26" s="188"/>
      <c r="AJ26" s="188"/>
      <c r="AK26" s="188"/>
      <c r="AL26" s="188"/>
      <c r="AM26" s="188"/>
      <c r="AN26" s="188"/>
      <c r="AO26" s="188"/>
      <c r="AP26" s="188"/>
      <c r="AQ26" s="188"/>
      <c r="AR26" s="188"/>
      <c r="AS26" s="188"/>
      <c r="AT26" s="188"/>
      <c r="AU26" s="188"/>
      <c r="AV26" s="188"/>
      <c r="AW26" s="188"/>
      <c r="AX26" s="188"/>
      <c r="AY26" s="188"/>
      <c r="AZ26" s="188"/>
      <c r="BA26" s="188"/>
      <c r="BB26" s="188"/>
      <c r="BC26" s="188"/>
      <c r="BD26" s="188"/>
      <c r="BE26" s="188"/>
      <c r="BF26" s="188"/>
      <c r="BG26" s="188"/>
      <c r="BH26" s="188"/>
      <c r="BI26" s="188"/>
      <c r="BJ26" s="188"/>
      <c r="BK26" s="188"/>
      <c r="BL26" s="188"/>
      <c r="BM26" s="188"/>
      <c r="BN26" s="188"/>
      <c r="BO26" s="188"/>
      <c r="BP26" s="188"/>
      <c r="BQ26" s="188"/>
      <c r="BR26" s="188"/>
      <c r="BS26" s="188"/>
      <c r="BT26" s="188"/>
      <c r="BU26" s="188"/>
      <c r="BV26" s="188"/>
      <c r="BW26" s="188"/>
      <c r="BX26" s="188"/>
      <c r="BY26" s="188"/>
      <c r="BZ26" s="188"/>
      <c r="CA26" s="188"/>
      <c r="CB26" s="188"/>
      <c r="CC26" s="188"/>
      <c r="CD26" s="188"/>
      <c r="CE26" s="188"/>
      <c r="CF26" s="188"/>
      <c r="CG26" s="188"/>
      <c r="CH26" s="188"/>
      <c r="CI26" s="188"/>
      <c r="CJ26" s="188"/>
      <c r="CK26" s="188"/>
      <c r="CL26" s="188"/>
      <c r="CM26" s="188"/>
      <c r="CN26" s="188"/>
      <c r="CO26" s="188"/>
      <c r="CP26" s="188"/>
      <c r="CQ26" s="188"/>
      <c r="CR26" s="188"/>
      <c r="CS26" s="188"/>
      <c r="CT26" s="188"/>
      <c r="CU26" s="188"/>
      <c r="CV26" s="188"/>
      <c r="CW26" s="188"/>
      <c r="CX26" s="188"/>
      <c r="CY26" s="188"/>
      <c r="CZ26" s="188"/>
      <c r="DA26" s="188"/>
      <c r="DB26" s="188"/>
      <c r="DC26" s="188"/>
      <c r="DD26" s="188"/>
      <c r="DE26" s="188"/>
      <c r="DF26" s="188"/>
      <c r="DG26" s="188"/>
      <c r="DH26" s="188"/>
      <c r="DI26" s="188"/>
      <c r="DJ26" s="188"/>
      <c r="DK26" s="188"/>
      <c r="DL26" s="188"/>
      <c r="DM26" s="188"/>
      <c r="DN26" s="188"/>
      <c r="DO26" s="188"/>
      <c r="DP26" s="188"/>
      <c r="DQ26" s="188"/>
      <c r="DR26" s="188"/>
      <c r="DS26" s="188"/>
      <c r="DT26" s="188"/>
      <c r="DU26" s="188"/>
      <c r="DV26" s="188"/>
      <c r="DW26" s="188"/>
      <c r="DX26" s="188"/>
      <c r="DY26" s="188"/>
      <c r="DZ26" s="188"/>
      <c r="EA26" s="188"/>
      <c r="EB26" s="188"/>
      <c r="EC26" s="188"/>
      <c r="ED26" s="188"/>
      <c r="EE26" s="188"/>
      <c r="EF26" s="188"/>
      <c r="EG26" s="188"/>
      <c r="EH26" s="188"/>
      <c r="EI26" s="188"/>
      <c r="EJ26" s="188"/>
      <c r="EK26" s="188"/>
      <c r="EL26" s="188"/>
      <c r="EM26" s="188"/>
      <c r="EN26" s="188"/>
      <c r="EO26" s="188"/>
      <c r="EP26" s="188"/>
      <c r="EQ26" s="188"/>
      <c r="ER26" s="188"/>
      <c r="ES26" s="188"/>
      <c r="ET26" s="188"/>
      <c r="EU26" s="188"/>
      <c r="EV26" s="188"/>
      <c r="EW26" s="188"/>
      <c r="EX26" s="188"/>
      <c r="EY26" s="188"/>
      <c r="EZ26" s="188"/>
      <c r="FA26" s="188"/>
      <c r="FB26" s="188"/>
      <c r="FC26" s="188"/>
      <c r="FD26" s="188"/>
      <c r="FE26" s="188"/>
      <c r="FF26" s="188"/>
      <c r="FG26" s="188"/>
      <c r="FH26" s="188"/>
      <c r="FI26" s="188"/>
      <c r="FJ26" s="188"/>
      <c r="FK26" s="188"/>
      <c r="FL26" s="188"/>
      <c r="FM26" s="188"/>
      <c r="FN26" s="188"/>
      <c r="FO26" s="188"/>
      <c r="FP26" s="188"/>
      <c r="FQ26" s="188"/>
      <c r="FR26" s="188"/>
      <c r="FS26" s="188"/>
      <c r="FT26" s="188"/>
      <c r="FU26" s="188"/>
      <c r="FV26" s="188"/>
      <c r="FW26" s="188"/>
      <c r="FX26" s="188"/>
      <c r="FY26" s="188"/>
      <c r="FZ26" s="188"/>
      <c r="GA26" s="188"/>
      <c r="GB26" s="188"/>
      <c r="GC26" s="188"/>
      <c r="GD26" s="188"/>
      <c r="GE26" s="188"/>
      <c r="GF26" s="188"/>
      <c r="GG26" s="188"/>
      <c r="GH26" s="188"/>
      <c r="GI26" s="188"/>
      <c r="GJ26" s="188"/>
      <c r="GK26" s="188"/>
      <c r="GL26" s="188"/>
      <c r="GM26" s="188"/>
      <c r="GN26" s="188"/>
      <c r="GO26" s="188"/>
      <c r="GP26" s="188"/>
      <c r="GQ26" s="188"/>
      <c r="GR26" s="188"/>
      <c r="GS26" s="188"/>
      <c r="GT26" s="188"/>
      <c r="GU26" s="188"/>
      <c r="GV26" s="188"/>
      <c r="GW26" s="188"/>
      <c r="GX26" s="188"/>
      <c r="GY26" s="188"/>
      <c r="GZ26" s="188"/>
      <c r="HA26" s="188"/>
      <c r="HB26" s="188"/>
      <c r="HC26" s="188"/>
      <c r="HD26" s="188"/>
      <c r="HE26" s="188"/>
      <c r="HF26" s="188"/>
      <c r="HG26" s="188"/>
      <c r="HH26" s="188"/>
      <c r="HI26" s="188"/>
      <c r="HJ26" s="188"/>
      <c r="HK26" s="188"/>
      <c r="HL26" s="188"/>
      <c r="HM26" s="188"/>
      <c r="HN26" s="188"/>
      <c r="HO26" s="188"/>
      <c r="HP26" s="188"/>
      <c r="HQ26" s="188"/>
      <c r="HR26" s="188"/>
      <c r="HS26" s="188"/>
      <c r="HT26" s="188"/>
      <c r="HU26" s="188"/>
      <c r="HV26" s="188"/>
      <c r="HW26" s="188"/>
      <c r="HX26" s="188"/>
      <c r="HY26" s="188"/>
      <c r="HZ26" s="188"/>
      <c r="IA26" s="188"/>
      <c r="IB26" s="188"/>
      <c r="IC26" s="188"/>
      <c r="ID26" s="188"/>
      <c r="IE26" s="188"/>
      <c r="IF26" s="188"/>
      <c r="IG26" s="188"/>
      <c r="IH26" s="188"/>
      <c r="II26" s="188"/>
      <c r="IJ26" s="188"/>
      <c r="IK26" s="188"/>
      <c r="IL26" s="188"/>
      <c r="IM26" s="188"/>
      <c r="IN26" s="188"/>
      <c r="IO26" s="188"/>
      <c r="IP26" s="188"/>
      <c r="IQ26" s="188"/>
      <c r="IR26" s="188"/>
      <c r="IS26" s="188"/>
      <c r="IT26" s="188"/>
      <c r="IU26" s="188"/>
      <c r="IV26" s="188"/>
    </row>
    <row r="27" spans="1:256" customHeight="1" ht="30" hidden="true" outlineLevel="1" s="155" customFormat="1">
      <c r="A27" s="147"/>
      <c r="B27" s="191"/>
      <c r="C27" s="162" t="s">
        <v>53</v>
      </c>
      <c r="D27" s="192" t="s">
        <v>69</v>
      </c>
      <c r="E27" s="193" t="s">
        <v>42</v>
      </c>
      <c r="F27" s="194">
        <v>4164</v>
      </c>
      <c r="G27" s="195">
        <v>9369000</v>
      </c>
      <c r="H27" s="162" t="s">
        <v>50</v>
      </c>
      <c r="I27" s="162" t="s">
        <v>50</v>
      </c>
      <c r="J27" s="196"/>
      <c r="K27" s="197"/>
      <c r="L27" s="198"/>
      <c r="M27" s="199"/>
      <c r="N27" s="200" t="s">
        <v>51</v>
      </c>
      <c r="O27" s="200" t="s">
        <v>52</v>
      </c>
      <c r="P27" s="147"/>
      <c r="Q27" s="200" t="s">
        <v>51</v>
      </c>
      <c r="R27" s="200" t="s">
        <v>52</v>
      </c>
      <c r="S27" s="188"/>
      <c r="T27" s="188"/>
      <c r="U27" s="188"/>
      <c r="V27" s="188"/>
      <c r="W27" s="188"/>
      <c r="X27" s="188"/>
      <c r="Y27" s="188"/>
      <c r="Z27" s="188"/>
      <c r="AA27" s="156">
        <v>2200</v>
      </c>
      <c r="AB27" s="156"/>
      <c r="AC27" s="156"/>
      <c r="AD27" s="156"/>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c r="BN27" s="188"/>
      <c r="BO27" s="188"/>
      <c r="BP27" s="188"/>
      <c r="BQ27" s="188"/>
      <c r="BR27" s="188"/>
      <c r="BS27" s="188"/>
      <c r="BT27" s="188"/>
      <c r="BU27" s="188"/>
      <c r="BV27" s="188"/>
      <c r="BW27" s="188"/>
      <c r="BX27" s="188"/>
      <c r="BY27" s="188"/>
      <c r="BZ27" s="188"/>
      <c r="CA27" s="188"/>
      <c r="CB27" s="188"/>
      <c r="CC27" s="188"/>
      <c r="CD27" s="188"/>
      <c r="CE27" s="188"/>
      <c r="CF27" s="188"/>
      <c r="CG27" s="188"/>
      <c r="CH27" s="188"/>
      <c r="CI27" s="188"/>
      <c r="CJ27" s="188"/>
      <c r="CK27" s="188"/>
      <c r="CL27" s="188"/>
      <c r="CM27" s="188"/>
      <c r="CN27" s="188"/>
      <c r="CO27" s="188"/>
      <c r="CP27" s="188"/>
      <c r="CQ27" s="188"/>
      <c r="CR27" s="188"/>
      <c r="CS27" s="188"/>
      <c r="CT27" s="188"/>
      <c r="CU27" s="188"/>
      <c r="CV27" s="188"/>
      <c r="CW27" s="188"/>
      <c r="CX27" s="188"/>
      <c r="CY27" s="188"/>
      <c r="CZ27" s="188"/>
      <c r="DA27" s="188"/>
      <c r="DB27" s="188"/>
      <c r="DC27" s="188"/>
      <c r="DD27" s="188"/>
      <c r="DE27" s="188"/>
      <c r="DF27" s="188"/>
      <c r="DG27" s="188"/>
      <c r="DH27" s="188"/>
      <c r="DI27" s="188"/>
      <c r="DJ27" s="188"/>
      <c r="DK27" s="188"/>
      <c r="DL27" s="188"/>
      <c r="DM27" s="188"/>
      <c r="DN27" s="188"/>
      <c r="DO27" s="188"/>
      <c r="DP27" s="188"/>
      <c r="DQ27" s="188"/>
      <c r="DR27" s="188"/>
      <c r="DS27" s="188"/>
      <c r="DT27" s="188"/>
      <c r="DU27" s="188"/>
      <c r="DV27" s="188"/>
      <c r="DW27" s="188"/>
      <c r="DX27" s="188"/>
      <c r="DY27" s="188"/>
      <c r="DZ27" s="188"/>
      <c r="EA27" s="188"/>
      <c r="EB27" s="188"/>
      <c r="EC27" s="188"/>
      <c r="ED27" s="188"/>
      <c r="EE27" s="188"/>
      <c r="EF27" s="188"/>
      <c r="EG27" s="188"/>
      <c r="EH27" s="188"/>
      <c r="EI27" s="188"/>
      <c r="EJ27" s="188"/>
      <c r="EK27" s="188"/>
      <c r="EL27" s="188"/>
      <c r="EM27" s="188"/>
      <c r="EN27" s="188"/>
      <c r="EO27" s="188"/>
      <c r="EP27" s="188"/>
      <c r="EQ27" s="188"/>
      <c r="ER27" s="188"/>
      <c r="ES27" s="188"/>
      <c r="ET27" s="188"/>
      <c r="EU27" s="188"/>
      <c r="EV27" s="188"/>
      <c r="EW27" s="188"/>
      <c r="EX27" s="188"/>
      <c r="EY27" s="188"/>
      <c r="EZ27" s="188"/>
      <c r="FA27" s="188"/>
      <c r="FB27" s="188"/>
      <c r="FC27" s="188"/>
      <c r="FD27" s="188"/>
      <c r="FE27" s="188"/>
      <c r="FF27" s="188"/>
      <c r="FG27" s="188"/>
      <c r="FH27" s="188"/>
      <c r="FI27" s="188"/>
      <c r="FJ27" s="188"/>
      <c r="FK27" s="188"/>
      <c r="FL27" s="188"/>
      <c r="FM27" s="188"/>
      <c r="FN27" s="188"/>
      <c r="FO27" s="188"/>
      <c r="FP27" s="188"/>
      <c r="FQ27" s="188"/>
      <c r="FR27" s="188"/>
      <c r="FS27" s="188"/>
      <c r="FT27" s="188"/>
      <c r="FU27" s="188"/>
      <c r="FV27" s="188"/>
      <c r="FW27" s="188"/>
      <c r="FX27" s="188"/>
      <c r="FY27" s="188"/>
      <c r="FZ27" s="188"/>
      <c r="GA27" s="188"/>
      <c r="GB27" s="188"/>
      <c r="GC27" s="188"/>
      <c r="GD27" s="188"/>
      <c r="GE27" s="188"/>
      <c r="GF27" s="188"/>
      <c r="GG27" s="188"/>
      <c r="GH27" s="188"/>
      <c r="GI27" s="188"/>
      <c r="GJ27" s="188"/>
      <c r="GK27" s="188"/>
      <c r="GL27" s="188"/>
      <c r="GM27" s="188"/>
      <c r="GN27" s="188"/>
      <c r="GO27" s="188"/>
      <c r="GP27" s="188"/>
      <c r="GQ27" s="188"/>
      <c r="GR27" s="188"/>
      <c r="GS27" s="188"/>
      <c r="GT27" s="188"/>
      <c r="GU27" s="188"/>
      <c r="GV27" s="188"/>
      <c r="GW27" s="188"/>
      <c r="GX27" s="188"/>
      <c r="GY27" s="188"/>
      <c r="GZ27" s="188"/>
      <c r="HA27" s="188"/>
      <c r="HB27" s="188"/>
      <c r="HC27" s="188"/>
      <c r="HD27" s="188"/>
      <c r="HE27" s="188"/>
      <c r="HF27" s="188"/>
      <c r="HG27" s="188"/>
      <c r="HH27" s="188"/>
      <c r="HI27" s="188"/>
      <c r="HJ27" s="188"/>
      <c r="HK27" s="188"/>
      <c r="HL27" s="188"/>
      <c r="HM27" s="188"/>
      <c r="HN27" s="188"/>
      <c r="HO27" s="188"/>
      <c r="HP27" s="188"/>
      <c r="HQ27" s="188"/>
      <c r="HR27" s="188"/>
      <c r="HS27" s="188"/>
      <c r="HT27" s="188"/>
      <c r="HU27" s="188"/>
      <c r="HV27" s="188"/>
      <c r="HW27" s="188"/>
      <c r="HX27" s="188"/>
      <c r="HY27" s="188"/>
      <c r="HZ27" s="188"/>
      <c r="IA27" s="188"/>
      <c r="IB27" s="188"/>
      <c r="IC27" s="188"/>
      <c r="ID27" s="188"/>
      <c r="IE27" s="188"/>
      <c r="IF27" s="188"/>
      <c r="IG27" s="188"/>
      <c r="IH27" s="188"/>
      <c r="II27" s="188"/>
      <c r="IJ27" s="188"/>
      <c r="IK27" s="188"/>
      <c r="IL27" s="188"/>
      <c r="IM27" s="188"/>
      <c r="IN27" s="188"/>
      <c r="IO27" s="188"/>
      <c r="IP27" s="188"/>
      <c r="IQ27" s="188"/>
      <c r="IR27" s="188"/>
      <c r="IS27" s="188"/>
      <c r="IT27" s="188"/>
      <c r="IU27" s="188"/>
      <c r="IV27" s="188"/>
    </row>
    <row r="28" spans="1:256" customHeight="1" ht="15.75" hidden="true" outlineLevel="1" s="155" customFormat="1">
      <c r="A28" s="147"/>
      <c r="B28" s="148"/>
      <c r="C28" s="162" t="s">
        <v>70</v>
      </c>
      <c r="D28" s="163" t="s">
        <v>54</v>
      </c>
      <c r="E28" s="164" t="s">
        <v>55</v>
      </c>
      <c r="F28" s="201">
        <v>0.05</v>
      </c>
      <c r="G28" s="190">
        <v>2350486.8246655</v>
      </c>
      <c r="H28" s="162"/>
      <c r="I28" s="162"/>
      <c r="J28" s="162"/>
      <c r="K28" s="189"/>
      <c r="L28" s="189"/>
      <c r="M28" s="168"/>
      <c r="N28" s="188"/>
      <c r="O28" s="188"/>
      <c r="P28" s="188"/>
      <c r="Q28" s="188"/>
      <c r="R28" s="188"/>
      <c r="S28" s="188"/>
      <c r="T28" s="188"/>
      <c r="U28" s="188"/>
      <c r="V28" s="188"/>
      <c r="W28" s="188"/>
      <c r="X28" s="188"/>
      <c r="Y28" s="188"/>
      <c r="Z28" s="188"/>
      <c r="AA28" s="156"/>
      <c r="AB28" s="156"/>
      <c r="AC28" s="156"/>
      <c r="AD28" s="156"/>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8"/>
      <c r="BR28" s="188"/>
      <c r="BS28" s="188"/>
      <c r="BT28" s="188"/>
      <c r="BU28" s="188"/>
      <c r="BV28" s="188"/>
      <c r="BW28" s="188"/>
      <c r="BX28" s="188"/>
      <c r="BY28" s="188"/>
      <c r="BZ28" s="188"/>
      <c r="CA28" s="188"/>
      <c r="CB28" s="188"/>
      <c r="CC28" s="188"/>
      <c r="CD28" s="188"/>
      <c r="CE28" s="188"/>
      <c r="CF28" s="188"/>
      <c r="CG28" s="188"/>
      <c r="CH28" s="188"/>
      <c r="CI28" s="188"/>
      <c r="CJ28" s="188"/>
      <c r="CK28" s="188"/>
      <c r="CL28" s="188"/>
      <c r="CM28" s="188"/>
      <c r="CN28" s="188"/>
      <c r="CO28" s="188"/>
      <c r="CP28" s="188"/>
      <c r="CQ28" s="188"/>
      <c r="CR28" s="188"/>
      <c r="CS28" s="188"/>
      <c r="CT28" s="188"/>
      <c r="CU28" s="188"/>
      <c r="CV28" s="188"/>
      <c r="CW28" s="188"/>
      <c r="CX28" s="188"/>
      <c r="CY28" s="188"/>
      <c r="CZ28" s="188"/>
      <c r="DA28" s="188"/>
      <c r="DB28" s="188"/>
      <c r="DC28" s="188"/>
      <c r="DD28" s="188"/>
      <c r="DE28" s="188"/>
      <c r="DF28" s="188"/>
      <c r="DG28" s="188"/>
      <c r="DH28" s="188"/>
      <c r="DI28" s="188"/>
      <c r="DJ28" s="188"/>
      <c r="DK28" s="188"/>
      <c r="DL28" s="188"/>
      <c r="DM28" s="188"/>
      <c r="DN28" s="188"/>
      <c r="DO28" s="188"/>
      <c r="DP28" s="188"/>
      <c r="DQ28" s="188"/>
      <c r="DR28" s="188"/>
      <c r="DS28" s="188"/>
      <c r="DT28" s="188"/>
      <c r="DU28" s="188"/>
      <c r="DV28" s="188"/>
      <c r="DW28" s="188"/>
      <c r="DX28" s="188"/>
      <c r="DY28" s="188"/>
      <c r="DZ28" s="188"/>
      <c r="EA28" s="188"/>
      <c r="EB28" s="188"/>
      <c r="EC28" s="188"/>
      <c r="ED28" s="188"/>
      <c r="EE28" s="188"/>
      <c r="EF28" s="188"/>
      <c r="EG28" s="188"/>
      <c r="EH28" s="188"/>
      <c r="EI28" s="188"/>
      <c r="EJ28" s="188"/>
      <c r="EK28" s="188"/>
      <c r="EL28" s="188"/>
      <c r="EM28" s="188"/>
      <c r="EN28" s="188"/>
      <c r="EO28" s="188"/>
      <c r="EP28" s="188"/>
      <c r="EQ28" s="188"/>
      <c r="ER28" s="188"/>
      <c r="ES28" s="188"/>
      <c r="ET28" s="188"/>
      <c r="EU28" s="188"/>
      <c r="EV28" s="188"/>
      <c r="EW28" s="188"/>
      <c r="EX28" s="188"/>
      <c r="EY28" s="188"/>
      <c r="EZ28" s="188"/>
      <c r="FA28" s="188"/>
      <c r="FB28" s="188"/>
      <c r="FC28" s="188"/>
      <c r="FD28" s="188"/>
      <c r="FE28" s="188"/>
      <c r="FF28" s="188"/>
      <c r="FG28" s="188"/>
      <c r="FH28" s="188"/>
      <c r="FI28" s="188"/>
      <c r="FJ28" s="188"/>
      <c r="FK28" s="188"/>
      <c r="FL28" s="188"/>
      <c r="FM28" s="188"/>
      <c r="FN28" s="188"/>
      <c r="FO28" s="188"/>
      <c r="FP28" s="188"/>
      <c r="FQ28" s="188"/>
      <c r="FR28" s="188"/>
      <c r="FS28" s="188"/>
      <c r="FT28" s="188"/>
      <c r="FU28" s="188"/>
      <c r="FV28" s="188"/>
      <c r="FW28" s="188"/>
      <c r="FX28" s="188"/>
      <c r="FY28" s="188"/>
      <c r="FZ28" s="188"/>
      <c r="GA28" s="188"/>
      <c r="GB28" s="188"/>
      <c r="GC28" s="188"/>
      <c r="GD28" s="188"/>
      <c r="GE28" s="188"/>
      <c r="GF28" s="188"/>
      <c r="GG28" s="188"/>
      <c r="GH28" s="188"/>
      <c r="GI28" s="188"/>
      <c r="GJ28" s="188"/>
      <c r="GK28" s="188"/>
      <c r="GL28" s="188"/>
      <c r="GM28" s="188"/>
      <c r="GN28" s="188"/>
      <c r="GO28" s="188"/>
      <c r="GP28" s="188"/>
      <c r="GQ28" s="188"/>
      <c r="GR28" s="188"/>
      <c r="GS28" s="188"/>
      <c r="GT28" s="188"/>
      <c r="GU28" s="188"/>
      <c r="GV28" s="188"/>
      <c r="GW28" s="188"/>
      <c r="GX28" s="188"/>
      <c r="GY28" s="188"/>
      <c r="GZ28" s="188"/>
      <c r="HA28" s="188"/>
      <c r="HB28" s="188"/>
      <c r="HC28" s="188"/>
      <c r="HD28" s="188"/>
      <c r="HE28" s="188"/>
      <c r="HF28" s="188"/>
      <c r="HG28" s="188"/>
      <c r="HH28" s="188"/>
      <c r="HI28" s="188"/>
      <c r="HJ28" s="188"/>
      <c r="HK28" s="188"/>
      <c r="HL28" s="188"/>
      <c r="HM28" s="188"/>
      <c r="HN28" s="188"/>
      <c r="HO28" s="188"/>
      <c r="HP28" s="188"/>
      <c r="HQ28" s="188"/>
      <c r="HR28" s="188"/>
      <c r="HS28" s="188"/>
      <c r="HT28" s="188"/>
      <c r="HU28" s="188"/>
      <c r="HV28" s="188"/>
      <c r="HW28" s="188"/>
      <c r="HX28" s="188"/>
      <c r="HY28" s="188"/>
      <c r="HZ28" s="188"/>
      <c r="IA28" s="188"/>
      <c r="IB28" s="188"/>
      <c r="IC28" s="188"/>
      <c r="ID28" s="188"/>
      <c r="IE28" s="188"/>
      <c r="IF28" s="188"/>
      <c r="IG28" s="188"/>
      <c r="IH28" s="188"/>
      <c r="II28" s="188"/>
      <c r="IJ28" s="188"/>
      <c r="IK28" s="188"/>
      <c r="IL28" s="188"/>
      <c r="IM28" s="188"/>
      <c r="IN28" s="188"/>
      <c r="IO28" s="188"/>
      <c r="IP28" s="188"/>
      <c r="IQ28" s="188"/>
      <c r="IR28" s="188"/>
      <c r="IS28" s="188"/>
      <c r="IT28" s="188"/>
      <c r="IU28" s="188"/>
      <c r="IV28" s="188"/>
    </row>
    <row r="29" spans="1:256" customHeight="1" ht="15.75" collapsed="true">
      <c r="A29" s="147"/>
      <c r="B29" s="22">
        <v>2</v>
      </c>
      <c r="C29" s="22">
        <v>3</v>
      </c>
      <c r="D29" s="23" t="s">
        <v>71</v>
      </c>
      <c r="E29" s="24"/>
      <c r="F29" s="23"/>
      <c r="G29" s="79">
        <v>4532848.7663421</v>
      </c>
      <c r="H29" s="25"/>
      <c r="I29" s="24"/>
      <c r="J29" s="24"/>
      <c r="K29" s="123"/>
      <c r="L29" s="124"/>
      <c r="M29" s="80"/>
      <c r="N29"/>
      <c r="O29"/>
      <c r="P29"/>
      <c r="Q29"/>
      <c r="R29"/>
      <c r="S29"/>
      <c r="T29"/>
      <c r="U29"/>
      <c r="V29"/>
      <c r="W29"/>
      <c r="X29"/>
      <c r="Y29"/>
      <c r="Z29"/>
      <c r="AA29" s="135"/>
      <c r="AB29" s="135"/>
      <c r="AC29" s="135"/>
      <c r="AD29" s="135"/>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customHeight="1" ht="15" s="30" customFormat="1">
      <c r="A30" s="147"/>
      <c r="B30" s="31">
        <v>3</v>
      </c>
      <c r="C30" s="32" t="s">
        <v>72</v>
      </c>
      <c r="D30" s="33" t="s">
        <v>32</v>
      </c>
      <c r="E30" s="32"/>
      <c r="F30" s="34"/>
      <c r="G30" s="83">
        <v>565366.25750875</v>
      </c>
      <c r="H30" s="35"/>
      <c r="I30" s="36"/>
      <c r="J30" s="36"/>
      <c r="K30" s="126"/>
      <c r="L30" s="127"/>
      <c r="M30" s="84"/>
      <c r="AA30" s="135"/>
      <c r="AB30" s="137"/>
      <c r="AC30" s="137"/>
      <c r="AD30" s="137"/>
    </row>
    <row r="31" spans="1:256" customHeight="1" ht="30" s="30" customFormat="1">
      <c r="A31" s="147"/>
      <c r="B31" s="31">
        <v>3</v>
      </c>
      <c r="C31" s="32" t="s">
        <v>73</v>
      </c>
      <c r="D31" s="33" t="s">
        <v>35</v>
      </c>
      <c r="E31" s="32"/>
      <c r="F31" s="34"/>
      <c r="G31" s="83">
        <v>293887.59324691</v>
      </c>
      <c r="H31" s="35"/>
      <c r="I31" s="36"/>
      <c r="J31" s="36"/>
      <c r="K31" s="126"/>
      <c r="L31" s="127"/>
      <c r="M31" s="84"/>
      <c r="AA31" s="135"/>
      <c r="AB31" s="137"/>
      <c r="AC31" s="137"/>
      <c r="AD31" s="137"/>
    </row>
    <row r="32" spans="1:256" customHeight="1" ht="15" s="30" customFormat="1">
      <c r="A32" s="147"/>
      <c r="B32" s="31">
        <v>3</v>
      </c>
      <c r="C32" s="32" t="s">
        <v>74</v>
      </c>
      <c r="D32" s="33" t="s">
        <v>75</v>
      </c>
      <c r="E32" s="32"/>
      <c r="F32" s="34"/>
      <c r="G32" s="83">
        <v>3673594.9155864</v>
      </c>
      <c r="H32" s="35"/>
      <c r="I32" s="36"/>
      <c r="J32" s="36"/>
      <c r="K32" s="126"/>
      <c r="L32" s="127"/>
      <c r="M32" s="84"/>
      <c r="AA32" s="135"/>
      <c r="AB32" s="137"/>
      <c r="AC32" s="137"/>
      <c r="AD32" s="137"/>
    </row>
    <row r="33" spans="1:256" customHeight="1" ht="15" hidden="true" outlineLevel="1" s="30" customFormat="1">
      <c r="A33" s="147"/>
      <c r="B33" s="26"/>
      <c r="C33" s="27" t="s">
        <v>76</v>
      </c>
      <c r="D33" s="28" t="s">
        <v>77</v>
      </c>
      <c r="E33" s="26" t="s">
        <v>78</v>
      </c>
      <c r="F33" s="29">
        <v>315.88</v>
      </c>
      <c r="G33" s="81">
        <v>4848.7</v>
      </c>
      <c r="H33" s="27" t="s">
        <v>79</v>
      </c>
      <c r="I33" s="27">
        <v>1917012</v>
      </c>
      <c r="J33" s="27"/>
      <c r="K33" s="125"/>
      <c r="L33" s="125"/>
      <c r="M33" s="82"/>
      <c r="AA33" s="135">
        <v>15.813651377137</v>
      </c>
      <c r="AB33" s="137">
        <v>12.14</v>
      </c>
      <c r="AC33" s="137">
        <f>AB33*1.2644</f>
        <v>15.349816</v>
      </c>
      <c r="AD33" s="137">
        <f>F33*AC33-F33*AA33</f>
        <v>-146.51631893</v>
      </c>
    </row>
    <row r="34" spans="1:256" customHeight="1" ht="15" hidden="true" outlineLevel="1" s="30" customFormat="1">
      <c r="A34" s="147"/>
      <c r="B34" s="26"/>
      <c r="C34" s="27" t="s">
        <v>80</v>
      </c>
      <c r="D34" s="28" t="s">
        <v>81</v>
      </c>
      <c r="E34" s="26" t="s">
        <v>78</v>
      </c>
      <c r="F34" s="29">
        <v>31.59</v>
      </c>
      <c r="G34" s="81">
        <v>503.27</v>
      </c>
      <c r="H34" s="27" t="s">
        <v>79</v>
      </c>
      <c r="I34" s="27">
        <v>3606588</v>
      </c>
      <c r="J34" s="27"/>
      <c r="K34" s="125"/>
      <c r="L34" s="125"/>
      <c r="M34" s="82"/>
      <c r="AA34" s="135">
        <v>17.325320679012</v>
      </c>
      <c r="AB34" s="137">
        <v>12.6</v>
      </c>
      <c r="AC34" s="137">
        <f>AB34*1.2644</f>
        <v>15.93144</v>
      </c>
      <c r="AD34" s="137">
        <f>F34*AC34-F34*AA34</f>
        <v>-44.03269065</v>
      </c>
    </row>
    <row r="35" spans="1:256" customHeight="1" ht="15" hidden="true" outlineLevel="1" s="30" customFormat="1">
      <c r="A35" s="147"/>
      <c r="B35" s="26"/>
      <c r="C35" s="27" t="s">
        <v>82</v>
      </c>
      <c r="D35" s="28" t="s">
        <v>83</v>
      </c>
      <c r="E35" s="26" t="s">
        <v>84</v>
      </c>
      <c r="F35" s="29">
        <v>2303.4177972403</v>
      </c>
      <c r="G35" s="81">
        <v>257568.18</v>
      </c>
      <c r="H35" s="27" t="s">
        <v>85</v>
      </c>
      <c r="I35" s="27" t="s">
        <v>86</v>
      </c>
      <c r="J35" s="27"/>
      <c r="K35" s="125"/>
      <c r="L35" s="125"/>
      <c r="M35" s="82"/>
      <c r="AA35" s="135">
        <v>117.1976755321</v>
      </c>
      <c r="AB35" s="139" t="str">
        <f>VLOOKUP(I35,#REF!,4,0)</f>
        <v>0</v>
      </c>
      <c r="AC35" s="137">
        <f>ROUND(AB35/1.3*1.2644,2)</f>
        <v>0</v>
      </c>
      <c r="AD35" s="137">
        <f>AC35*F35-AA35*F35</f>
        <v>-269955.21161583</v>
      </c>
    </row>
    <row r="36" spans="1:256" customHeight="1" ht="15" hidden="true" outlineLevel="1" s="30" customFormat="1">
      <c r="A36" s="147"/>
      <c r="B36" s="26"/>
      <c r="C36" s="27" t="s">
        <v>87</v>
      </c>
      <c r="D36" s="28" t="s">
        <v>88</v>
      </c>
      <c r="E36" s="26" t="s">
        <v>78</v>
      </c>
      <c r="F36" s="29">
        <v>333.3</v>
      </c>
      <c r="G36" s="81">
        <v>162470.42</v>
      </c>
      <c r="H36" s="27" t="s">
        <v>85</v>
      </c>
      <c r="I36" s="27" t="s">
        <v>89</v>
      </c>
      <c r="J36" s="27"/>
      <c r="K36" s="125"/>
      <c r="L36" s="125"/>
      <c r="M36" s="82"/>
      <c r="AA36" s="135">
        <v>543.61795925554</v>
      </c>
      <c r="AB36" s="139" t="str">
        <f>VLOOKUP(I36,#REF!,4,0)</f>
        <v>0</v>
      </c>
      <c r="AC36" s="137">
        <f>ROUND(AB36/1.3*1.2644,2)</f>
        <v>0</v>
      </c>
      <c r="AD36" s="137">
        <f>AC36*F36-AA36*F36</f>
        <v>-181187.86581987</v>
      </c>
    </row>
    <row r="37" spans="1:256" customHeight="1" ht="15" hidden="true" outlineLevel="1" s="30" customFormat="1">
      <c r="A37" s="147"/>
      <c r="B37" s="26"/>
      <c r="C37" s="27" t="s">
        <v>90</v>
      </c>
      <c r="D37" s="28" t="s">
        <v>91</v>
      </c>
      <c r="E37" s="26" t="s">
        <v>78</v>
      </c>
      <c r="F37" s="29">
        <v>333.3</v>
      </c>
      <c r="G37" s="81">
        <v>48431.82</v>
      </c>
      <c r="H37" s="27" t="s">
        <v>85</v>
      </c>
      <c r="I37" s="27" t="s">
        <v>92</v>
      </c>
      <c r="J37" s="27"/>
      <c r="K37" s="125"/>
      <c r="L37" s="125"/>
      <c r="M37" s="82"/>
      <c r="AA37" s="135">
        <v>139.4866395784</v>
      </c>
      <c r="AB37" s="139" t="str">
        <f>VLOOKUP(I37,#REF!,4,0)</f>
        <v>0</v>
      </c>
      <c r="AC37" s="137">
        <f>ROUND(AB37/1.3*1.2644,2)</f>
        <v>0</v>
      </c>
      <c r="AD37" s="137">
        <f>AC37*F37-AA37*F37</f>
        <v>-46490.89697148</v>
      </c>
    </row>
    <row r="38" spans="1:256" customHeight="1" ht="15" hidden="true" outlineLevel="1" s="30" customFormat="1">
      <c r="A38" s="147"/>
      <c r="B38" s="26"/>
      <c r="C38" s="27" t="s">
        <v>93</v>
      </c>
      <c r="D38" s="28" t="s">
        <v>94</v>
      </c>
      <c r="E38" s="26" t="s">
        <v>95</v>
      </c>
      <c r="F38" s="29">
        <v>23674.74</v>
      </c>
      <c r="G38" s="81">
        <v>260185.39</v>
      </c>
      <c r="H38" s="27" t="s">
        <v>85</v>
      </c>
      <c r="I38" s="27" t="s">
        <v>96</v>
      </c>
      <c r="J38" s="27"/>
      <c r="K38" s="125"/>
      <c r="L38" s="125"/>
      <c r="M38" s="82"/>
      <c r="AA38" s="135">
        <v>11.251512096491</v>
      </c>
      <c r="AB38" s="139" t="str">
        <f>VLOOKUP(I38,#REF!,4,0)</f>
        <v>0</v>
      </c>
      <c r="AC38" s="137">
        <f>ROUND(AB38/1.3*1.2644,2)</f>
        <v>0</v>
      </c>
      <c r="AD38" s="137">
        <f>AC38*F38-AA38*F38</f>
        <v>-266376.62349129</v>
      </c>
    </row>
    <row r="39" spans="1:256" customHeight="1" ht="15" hidden="true" outlineLevel="1" s="30" customFormat="1">
      <c r="A39" s="147"/>
      <c r="B39" s="26"/>
      <c r="C39" s="27" t="s">
        <v>97</v>
      </c>
      <c r="D39" s="28" t="s">
        <v>98</v>
      </c>
      <c r="E39" s="26" t="s">
        <v>99</v>
      </c>
      <c r="F39" s="29">
        <v>6960</v>
      </c>
      <c r="G39" s="81">
        <v>243088.389946</v>
      </c>
      <c r="H39" s="27" t="s">
        <v>100</v>
      </c>
      <c r="I39" s="27" t="s">
        <v>101</v>
      </c>
      <c r="J39" s="27"/>
      <c r="K39" s="125"/>
      <c r="L39" s="125"/>
      <c r="M39" s="82"/>
      <c r="AA39" s="135">
        <v>34.454630224625</v>
      </c>
      <c r="AB39" s="137">
        <v>27.8128</v>
      </c>
      <c r="AC39" s="137">
        <f>AB39*1.2641</f>
        <v>35.15816048</v>
      </c>
      <c r="AD39" s="143">
        <f>AC39*F39-AA39*F39</f>
        <v>4896.57057741</v>
      </c>
    </row>
    <row r="40" spans="1:256" customHeight="1" ht="30" hidden="true" outlineLevel="1" s="30" customFormat="1">
      <c r="A40" s="147"/>
      <c r="B40" s="26"/>
      <c r="C40" s="27" t="s">
        <v>102</v>
      </c>
      <c r="D40" s="28" t="s">
        <v>103</v>
      </c>
      <c r="E40" s="26" t="s">
        <v>99</v>
      </c>
      <c r="F40" s="29">
        <v>1740</v>
      </c>
      <c r="G40" s="81">
        <v>832990.781222</v>
      </c>
      <c r="H40" s="27" t="s">
        <v>100</v>
      </c>
      <c r="I40" s="27" t="s">
        <v>104</v>
      </c>
      <c r="J40" s="27"/>
      <c r="K40" s="125"/>
      <c r="L40" s="125"/>
      <c r="M40" s="82"/>
      <c r="AA40" s="135">
        <v>472.26260956191</v>
      </c>
      <c r="AB40" s="137">
        <v>386.506</v>
      </c>
      <c r="AC40" s="137">
        <f>AB40*1.2641</f>
        <v>488.5822346</v>
      </c>
      <c r="AD40" s="143">
        <f>AC40*F40-AA40*F40</f>
        <v>28396.14756627</v>
      </c>
    </row>
    <row r="41" spans="1:256" customHeight="1" ht="15" hidden="true" outlineLevel="1" s="30" customFormat="1">
      <c r="A41" s="147"/>
      <c r="B41" s="26"/>
      <c r="C41" s="27" t="s">
        <v>105</v>
      </c>
      <c r="D41" s="28" t="s">
        <v>106</v>
      </c>
      <c r="E41" s="26" t="s">
        <v>99</v>
      </c>
      <c r="F41" s="29">
        <v>1740</v>
      </c>
      <c r="G41" s="81">
        <v>280577.851516</v>
      </c>
      <c r="H41" s="27" t="s">
        <v>100</v>
      </c>
      <c r="I41" s="27" t="s">
        <v>107</v>
      </c>
      <c r="J41" s="27"/>
      <c r="K41" s="125"/>
      <c r="L41" s="125"/>
      <c r="M41" s="82"/>
      <c r="AA41" s="135">
        <v>159.07310300341</v>
      </c>
      <c r="AB41" s="137">
        <v>259.6942</v>
      </c>
      <c r="AC41" s="137">
        <f>AB41*1.2641</f>
        <v>328.27943822</v>
      </c>
      <c r="AD41" s="143">
        <f>AC41*F41-AA41*F41</f>
        <v>294419.02327686</v>
      </c>
    </row>
    <row r="42" spans="1:256" customHeight="1" ht="15" hidden="true" outlineLevel="1" s="30" customFormat="1">
      <c r="A42" s="147"/>
      <c r="B42" s="26"/>
      <c r="C42" s="27" t="s">
        <v>108</v>
      </c>
      <c r="D42" s="28" t="s">
        <v>109</v>
      </c>
      <c r="E42" s="26" t="s">
        <v>99</v>
      </c>
      <c r="F42" s="29">
        <v>1740</v>
      </c>
      <c r="G42" s="81">
        <v>122381.235924</v>
      </c>
      <c r="H42" s="27" t="s">
        <v>100</v>
      </c>
      <c r="I42" s="27" t="s">
        <v>110</v>
      </c>
      <c r="J42" s="27"/>
      <c r="K42" s="125"/>
      <c r="L42" s="125"/>
      <c r="M42" s="82"/>
      <c r="AA42" s="135">
        <v>69.383819295207</v>
      </c>
      <c r="AB42" s="137">
        <v>81.7089</v>
      </c>
      <c r="AC42" s="137">
        <f>AB42*1.2641</f>
        <v>103.28822049</v>
      </c>
      <c r="AD42" s="143">
        <f>AC42*F42-AA42*F42</f>
        <v>58993.65807894</v>
      </c>
    </row>
    <row r="43" spans="1:256" customHeight="1" ht="15" hidden="true" outlineLevel="1" s="30" customFormat="1">
      <c r="A43" s="147"/>
      <c r="B43" s="26"/>
      <c r="C43" s="27" t="s">
        <v>111</v>
      </c>
      <c r="D43" s="28" t="s">
        <v>112</v>
      </c>
      <c r="E43" s="26" t="s">
        <v>99</v>
      </c>
      <c r="F43" s="29">
        <v>1740</v>
      </c>
      <c r="G43" s="81">
        <v>1285615.78576</v>
      </c>
      <c r="H43" s="27" t="s">
        <v>100</v>
      </c>
      <c r="I43" s="27" t="s">
        <v>113</v>
      </c>
      <c r="J43" s="27"/>
      <c r="K43" s="125"/>
      <c r="L43" s="125"/>
      <c r="M43" s="82"/>
      <c r="AA43" s="135">
        <v>728.87753329793</v>
      </c>
      <c r="AB43" s="137">
        <v>501.2848</v>
      </c>
      <c r="AC43" s="137">
        <f>AB43*1.2641</f>
        <v>633.67411568</v>
      </c>
      <c r="AD43" s="143">
        <f>AC43*F43-AA43*F43</f>
        <v>-165653.9466552</v>
      </c>
    </row>
    <row r="44" spans="1:256" customHeight="1" ht="15.75" hidden="true" outlineLevel="1">
      <c r="A44" s="147"/>
      <c r="B44" s="26"/>
      <c r="C44" s="27" t="s">
        <v>114</v>
      </c>
      <c r="D44" s="28" t="s">
        <v>115</v>
      </c>
      <c r="E44" s="26" t="s">
        <v>55</v>
      </c>
      <c r="F44" s="38">
        <v>0.05</v>
      </c>
      <c r="G44" s="81">
        <v>174933.0912184</v>
      </c>
      <c r="I44" s="27"/>
      <c r="J44" s="27"/>
      <c r="K44" s="125"/>
      <c r="L44" s="125"/>
      <c r="M44" s="27" t="s">
        <v>116</v>
      </c>
      <c r="N44"/>
      <c r="O44"/>
      <c r="P44"/>
      <c r="Q44"/>
      <c r="R44"/>
      <c r="S44"/>
      <c r="T44"/>
      <c r="U44"/>
      <c r="V44"/>
      <c r="W44"/>
      <c r="X44"/>
      <c r="Y44"/>
      <c r="Z44"/>
      <c r="AA44" s="135"/>
      <c r="AB44" s="135"/>
      <c r="AC44" s="135"/>
      <c r="AD44" s="135"/>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customHeight="1" ht="15.75" collapsed="true">
      <c r="A45" s="147"/>
      <c r="B45" s="22">
        <v>2</v>
      </c>
      <c r="C45" s="39" t="s">
        <v>117</v>
      </c>
      <c r="D45" s="23" t="s">
        <v>118</v>
      </c>
      <c r="E45" s="24"/>
      <c r="F45" s="23"/>
      <c r="G45" s="79">
        <v>92727330.421311</v>
      </c>
      <c r="H45" s="25"/>
      <c r="I45" s="24"/>
      <c r="J45" s="24"/>
      <c r="K45" s="130">
        <f>SUM(K46:K48)+K60</f>
        <v>68476822.41326</v>
      </c>
      <c r="L45" s="130">
        <f>SUM(L46:L48)+L60</f>
        <v>37987802.888204</v>
      </c>
      <c r="M45" s="85">
        <f>K45+L45</f>
        <v>106464625.30146</v>
      </c>
      <c r="N45"/>
      <c r="O45"/>
      <c r="P45"/>
      <c r="Q45"/>
      <c r="R45"/>
      <c r="S45"/>
      <c r="T45"/>
      <c r="U45"/>
      <c r="V45"/>
      <c r="W45"/>
      <c r="X45"/>
      <c r="Y45"/>
      <c r="Z45"/>
      <c r="AA45" s="135"/>
      <c r="AB45" s="135"/>
      <c r="AC45" s="135"/>
      <c r="AD45" s="13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customHeight="1" ht="15" s="30" customFormat="1">
      <c r="A46" s="147"/>
      <c r="B46" s="31">
        <v>3</v>
      </c>
      <c r="C46" s="32" t="s">
        <v>119</v>
      </c>
      <c r="D46" s="33" t="s">
        <v>32</v>
      </c>
      <c r="E46" s="32"/>
      <c r="F46" s="34"/>
      <c r="G46" s="83">
        <v>11565553.247297</v>
      </c>
      <c r="H46" s="35"/>
      <c r="I46" s="36"/>
      <c r="J46" s="36"/>
      <c r="K46" s="131">
        <f>+$G46*$F$55/($F$55+$F$56)</f>
        <v>7814563.0049304</v>
      </c>
      <c r="L46" s="131">
        <f>+$G46*$F$56/($F$55+$F$56)</f>
        <v>3750990.2423666</v>
      </c>
      <c r="M46" s="86">
        <f>K46+L46</f>
        <v>11565553.247297</v>
      </c>
      <c r="AA46" s="135"/>
      <c r="AB46" s="137"/>
      <c r="AC46" s="137"/>
      <c r="AD46" s="137"/>
    </row>
    <row r="47" spans="1:256" customHeight="1" ht="30" s="30" customFormat="1">
      <c r="A47" s="147"/>
      <c r="B47" s="31">
        <v>3</v>
      </c>
      <c r="C47" s="32" t="s">
        <v>120</v>
      </c>
      <c r="D47" s="33" t="s">
        <v>35</v>
      </c>
      <c r="E47" s="32"/>
      <c r="F47" s="34"/>
      <c r="G47" s="83">
        <v>6011983.4943714</v>
      </c>
      <c r="H47" s="35"/>
      <c r="I47" s="36"/>
      <c r="J47" s="36"/>
      <c r="K47" s="131">
        <f>+$G47*$F$55/($F$55+$F$56)</f>
        <v>4062151.0097104</v>
      </c>
      <c r="L47" s="131">
        <f>+$G47*$F$56/($F$55+$F$56)</f>
        <v>1949832.484661</v>
      </c>
      <c r="M47" s="86">
        <f>K47+L47</f>
        <v>6011983.4943714</v>
      </c>
      <c r="AA47" s="135"/>
      <c r="AB47" s="137"/>
      <c r="AC47" s="137"/>
      <c r="AD47" s="137"/>
    </row>
    <row r="48" spans="1:256" customHeight="1" ht="15" s="30" customFormat="1">
      <c r="A48" s="147"/>
      <c r="B48" s="31">
        <v>3</v>
      </c>
      <c r="C48" s="32" t="s">
        <v>121</v>
      </c>
      <c r="D48" s="33" t="s">
        <v>122</v>
      </c>
      <c r="E48" s="32"/>
      <c r="F48" s="34"/>
      <c r="G48" s="83">
        <v>38601606.199663</v>
      </c>
      <c r="H48" s="35"/>
      <c r="I48" s="36"/>
      <c r="J48" s="36"/>
      <c r="K48" s="131">
        <f>SUM(K49:K59)*1.2641*(1+O1)</f>
        <v>37334308.686795</v>
      </c>
      <c r="L48" s="131">
        <f>SUM(L49:L59)*1.2641*(1+O1)</f>
        <v>15004592.39302</v>
      </c>
      <c r="M48" s="86">
        <f>K48+L48</f>
        <v>52338901.079815</v>
      </c>
      <c r="S48" s="30" t="s">
        <v>123</v>
      </c>
      <c r="T48" s="30" t="s">
        <v>124</v>
      </c>
      <c r="U48" s="30" t="s">
        <v>125</v>
      </c>
      <c r="V48" s="30" t="s">
        <v>126</v>
      </c>
      <c r="W48" s="30" t="s">
        <v>127</v>
      </c>
      <c r="AA48" s="135"/>
      <c r="AB48" s="137"/>
      <c r="AC48" s="137"/>
      <c r="AD48" s="137"/>
    </row>
    <row r="49" spans="1:256" customHeight="1" ht="15" hidden="true" outlineLevel="1" s="147" customFormat="1">
      <c r="B49" s="148"/>
      <c r="C49" s="149" t="s">
        <v>128</v>
      </c>
      <c r="D49" s="150" t="s">
        <v>77</v>
      </c>
      <c r="E49" s="148" t="s">
        <v>78</v>
      </c>
      <c r="F49" s="151">
        <v>26155.53</v>
      </c>
      <c r="G49" s="182">
        <v>401482.57</v>
      </c>
      <c r="H49" s="149" t="s">
        <v>79</v>
      </c>
      <c r="I49" s="149">
        <v>1917012</v>
      </c>
      <c r="J49" s="149"/>
      <c r="K49" s="183">
        <f>+$G49*$F$55/($F$55+$F$56)</f>
        <v>271272.00675676</v>
      </c>
      <c r="L49" s="183">
        <f>+$G49*$F$56/($F$55+$F$56)</f>
        <v>130210.56324324</v>
      </c>
      <c r="M49" s="184">
        <f>K49+L49</f>
        <v>401482.57</v>
      </c>
      <c r="N49" s="185">
        <f>2004+504</f>
        <v>2508</v>
      </c>
      <c r="O49" s="147" t="s">
        <v>129</v>
      </c>
      <c r="S49" s="151">
        <v>16831.10101</v>
      </c>
      <c r="T49" s="182">
        <v>262413.2776587</v>
      </c>
      <c r="U49" s="147">
        <f>T49/S49</f>
        <v>15.590975153841</v>
      </c>
      <c r="V49" s="147">
        <f>S49*0.59</f>
        <v>9930.3495959</v>
      </c>
      <c r="W49" s="147">
        <f>U49*V49</f>
        <v>154823.83381863</v>
      </c>
      <c r="AA49" s="156">
        <v>11.819999824129</v>
      </c>
      <c r="AB49" s="175">
        <v>12.14</v>
      </c>
      <c r="AC49" s="175">
        <f>AB49*1.2644</f>
        <v>15.349816</v>
      </c>
      <c r="AD49" s="175">
        <f>F49*AC49-F49*AA49</f>
        <v>92324.21288248</v>
      </c>
    </row>
    <row r="50" spans="1:256" customHeight="1" ht="15" hidden="true" outlineLevel="1" s="147" customFormat="1">
      <c r="B50" s="148"/>
      <c r="C50" s="149" t="s">
        <v>130</v>
      </c>
      <c r="D50" s="150" t="s">
        <v>131</v>
      </c>
      <c r="E50" s="148" t="s">
        <v>78</v>
      </c>
      <c r="F50" s="151">
        <v>2848.79</v>
      </c>
      <c r="G50" s="182">
        <v>275013.47</v>
      </c>
      <c r="H50" s="149" t="s">
        <v>79</v>
      </c>
      <c r="I50" s="149">
        <v>1716607</v>
      </c>
      <c r="J50" s="149"/>
      <c r="K50" s="183">
        <f>+$G50*$F$55/($F$55+$F$56)</f>
        <v>185819.91216216</v>
      </c>
      <c r="L50" s="183">
        <f>+$G50*$F$56/($F$55+$F$56)</f>
        <v>89193.557837838</v>
      </c>
      <c r="M50" s="184">
        <f>K50+L50</f>
        <v>275013.47</v>
      </c>
      <c r="N50" s="185">
        <f>835.08+636.51</f>
        <v>1471.59</v>
      </c>
      <c r="O50" s="147" t="s">
        <v>132</v>
      </c>
      <c r="S50" s="151">
        <v>1833.2</v>
      </c>
      <c r="T50" s="182">
        <v>204131.96576464</v>
      </c>
      <c r="U50" s="147">
        <f>T50/S50</f>
        <v>111.35280698486</v>
      </c>
      <c r="V50" s="147">
        <f>S50*0.59</f>
        <v>1081.588</v>
      </c>
      <c r="W50" s="147">
        <f>U50*V50</f>
        <v>120437.85980114</v>
      </c>
      <c r="AA50" s="156">
        <v>84.419999368153</v>
      </c>
      <c r="AB50" s="175">
        <v>76.35</v>
      </c>
      <c r="AC50" s="175">
        <f>AB50*1.2644</f>
        <v>96.53694</v>
      </c>
      <c r="AD50" s="175">
        <f>F50*AC50-F50*AA50</f>
        <v>34518.6193026</v>
      </c>
    </row>
    <row r="51" spans="1:256" customHeight="1" ht="15" hidden="true" outlineLevel="1" s="147" customFormat="1">
      <c r="B51" s="148"/>
      <c r="C51" s="149" t="s">
        <v>133</v>
      </c>
      <c r="D51" s="150" t="s">
        <v>81</v>
      </c>
      <c r="E51" s="148" t="s">
        <v>78</v>
      </c>
      <c r="F51" s="151">
        <v>2848.79</v>
      </c>
      <c r="G51" s="182">
        <v>45385.33</v>
      </c>
      <c r="H51" s="149" t="s">
        <v>79</v>
      </c>
      <c r="I51" s="149">
        <v>3606588</v>
      </c>
      <c r="J51" s="149"/>
      <c r="K51" s="183">
        <f>+$G51*$F$55/($F$55+$F$56)</f>
        <v>30665.763513514</v>
      </c>
      <c r="L51" s="183">
        <f>+$G51*$F$56/($F$55+$F$56)</f>
        <v>14719.566486486</v>
      </c>
      <c r="M51" s="184">
        <f>K51+L51</f>
        <v>45385.33</v>
      </c>
      <c r="N51" s="186">
        <f>N50/N49</f>
        <v>0.58675837320574</v>
      </c>
      <c r="O51" s="147" t="s">
        <v>134</v>
      </c>
      <c r="S51" s="151">
        <v>1833.2</v>
      </c>
      <c r="T51" s="182">
        <v>31313.77504702</v>
      </c>
      <c r="U51" s="147">
        <f>T51/S51</f>
        <v>17.081483224427</v>
      </c>
      <c r="V51" s="147">
        <f>S51*0.59</f>
        <v>1081.588</v>
      </c>
      <c r="W51" s="147">
        <f>U51*V51</f>
        <v>18475.127277742</v>
      </c>
      <c r="AA51" s="156">
        <v>12.949999824487</v>
      </c>
      <c r="AB51" s="175">
        <v>12.6</v>
      </c>
      <c r="AC51" s="175">
        <f>AB51*1.2644</f>
        <v>15.93144</v>
      </c>
      <c r="AD51" s="175">
        <f>F51*AC51-F51*AA51</f>
        <v>8493.4969576</v>
      </c>
    </row>
    <row r="52" spans="1:256" customHeight="1" ht="15" hidden="true" outlineLevel="1" s="147" customFormat="1">
      <c r="B52" s="148"/>
      <c r="C52" s="149" t="s">
        <v>135</v>
      </c>
      <c r="D52" s="150" t="s">
        <v>136</v>
      </c>
      <c r="E52" s="148" t="s">
        <v>137</v>
      </c>
      <c r="F52" s="151">
        <v>161.11</v>
      </c>
      <c r="G52" s="182">
        <v>21509.47</v>
      </c>
      <c r="H52" s="149" t="s">
        <v>79</v>
      </c>
      <c r="I52" s="149">
        <v>1505860</v>
      </c>
      <c r="J52" s="149"/>
      <c r="K52" s="183">
        <f>+$G52*$F$55/($F$55+$F$56)</f>
        <v>14533.425675676</v>
      </c>
      <c r="L52" s="183">
        <f>+$G52*$F$56/($F$55+$F$56)</f>
        <v>6976.0443243243</v>
      </c>
      <c r="M52" s="184">
        <f>K52+L52</f>
        <v>21509.47</v>
      </c>
      <c r="S52" s="151">
        <v>103.67255756846</v>
      </c>
      <c r="T52" s="182">
        <v>13636.46292485</v>
      </c>
      <c r="U52" s="147">
        <f>T52/S52</f>
        <v>131.53396853208</v>
      </c>
      <c r="V52" s="147">
        <f>S52*0.59</f>
        <v>61.166808965393</v>
      </c>
      <c r="W52" s="147">
        <f>U52*V52</f>
        <v>8045.5131256615</v>
      </c>
      <c r="AA52" s="156">
        <v>99.720004965551</v>
      </c>
      <c r="AB52" s="175">
        <v>105.59</v>
      </c>
      <c r="AC52" s="175">
        <f>AB52*1.2644</f>
        <v>133.507996</v>
      </c>
      <c r="AD52" s="175">
        <f>F52*AC52-F52*AA52</f>
        <v>5443.58323556</v>
      </c>
    </row>
    <row r="53" spans="1:256" customHeight="1" ht="45" hidden="true" outlineLevel="1" s="147" customFormat="1">
      <c r="B53" s="148"/>
      <c r="C53" s="149" t="s">
        <v>138</v>
      </c>
      <c r="D53" s="150" t="s">
        <v>139</v>
      </c>
      <c r="E53" s="148" t="s">
        <v>78</v>
      </c>
      <c r="F53" s="151">
        <v>1132.87</v>
      </c>
      <c r="G53" s="182">
        <v>51136.71</v>
      </c>
      <c r="H53" s="149" t="s">
        <v>79</v>
      </c>
      <c r="I53" s="149">
        <v>3606507</v>
      </c>
      <c r="J53" s="149"/>
      <c r="K53" s="183">
        <f>+$G53*$F$55/($F$55+$F$56)</f>
        <v>34551.831081081</v>
      </c>
      <c r="L53" s="183">
        <f>+$G53*$F$56/($F$55+$F$56)</f>
        <v>16584.878918919</v>
      </c>
      <c r="M53" s="184">
        <f>K53+L53</f>
        <v>51136.71</v>
      </c>
      <c r="S53" s="151">
        <v>729</v>
      </c>
      <c r="T53" s="182">
        <v>34068.61878168</v>
      </c>
      <c r="U53" s="147">
        <f>T53/S53</f>
        <v>46.733359096955</v>
      </c>
      <c r="V53" s="147">
        <f>S53*0.59</f>
        <v>430.11</v>
      </c>
      <c r="W53" s="147">
        <f>U53*V53</f>
        <v>20100.485081191</v>
      </c>
      <c r="AA53" s="156">
        <v>35.429996380873</v>
      </c>
      <c r="AB53" s="175">
        <v>35.7</v>
      </c>
      <c r="AC53" s="175">
        <f>AB53*1.2644</f>
        <v>45.13908</v>
      </c>
      <c r="AD53" s="175">
        <f>F53*AC53-F53*AA53</f>
        <v>10999.1295596</v>
      </c>
    </row>
    <row r="54" spans="1:256" customHeight="1" ht="15" hidden="true" outlineLevel="1" s="147" customFormat="1">
      <c r="B54" s="148"/>
      <c r="C54" s="149" t="s">
        <v>140</v>
      </c>
      <c r="D54" s="150" t="s">
        <v>141</v>
      </c>
      <c r="E54" s="148" t="s">
        <v>78</v>
      </c>
      <c r="F54" s="151">
        <v>1132.87</v>
      </c>
      <c r="G54" s="182">
        <v>18048.25</v>
      </c>
      <c r="H54" s="149" t="s">
        <v>79</v>
      </c>
      <c r="I54" s="149">
        <v>3606588</v>
      </c>
      <c r="J54" s="149"/>
      <c r="K54" s="183">
        <f>+$G54*$F$55/($F$55+$F$56)</f>
        <v>12194.763513514</v>
      </c>
      <c r="L54" s="183">
        <f>+$G54*$F$56/($F$55+$F$56)</f>
        <v>5853.4864864865</v>
      </c>
      <c r="M54" s="184">
        <f>K54+L54</f>
        <v>18048.25</v>
      </c>
      <c r="S54" s="151">
        <v>729</v>
      </c>
      <c r="T54" s="182">
        <v>12452.39984567</v>
      </c>
      <c r="U54" s="147">
        <f>T54/S54</f>
        <v>17.081481269781</v>
      </c>
      <c r="V54" s="147">
        <f>S54*0.59</f>
        <v>430.11</v>
      </c>
      <c r="W54" s="147">
        <f>U54*V54</f>
        <v>7346.9159089453</v>
      </c>
      <c r="AA54" s="156">
        <v>12.950003089498</v>
      </c>
      <c r="AB54" s="175">
        <v>12.6</v>
      </c>
      <c r="AC54" s="175">
        <f>AB54*1.2644</f>
        <v>15.93144</v>
      </c>
      <c r="AD54" s="175">
        <f>F54*AC54-F54*AA54</f>
        <v>3377.5804328</v>
      </c>
    </row>
    <row r="55" spans="1:256" customHeight="1" ht="15" hidden="true" outlineLevel="1" s="147" customFormat="1">
      <c r="B55" s="148"/>
      <c r="C55" s="178" t="s">
        <v>142</v>
      </c>
      <c r="D55" s="179" t="s">
        <v>143</v>
      </c>
      <c r="E55" s="180" t="s">
        <v>42</v>
      </c>
      <c r="F55" s="181">
        <v>2500</v>
      </c>
      <c r="G55" s="182">
        <v>24930182.687393</v>
      </c>
      <c r="H55" s="149" t="s">
        <v>43</v>
      </c>
      <c r="I55" s="149" t="s">
        <v>43</v>
      </c>
      <c r="J55" s="149"/>
      <c r="K55" s="183">
        <f>G55</f>
        <v>24930182.687393</v>
      </c>
      <c r="L55" s="183"/>
      <c r="M55" s="184">
        <f>K55+L55</f>
        <v>24930182.687393</v>
      </c>
      <c r="S55" s="151">
        <v>2004</v>
      </c>
      <c r="T55" s="151">
        <v>18631395.15</v>
      </c>
      <c r="U55" s="147">
        <f>T55/S55*O2</f>
        <v>9972.0730727994</v>
      </c>
      <c r="AA55" s="156">
        <v>7352.976408</v>
      </c>
      <c r="AB55" s="175" t="s">
        <v>144</v>
      </c>
      <c r="AC55" s="175"/>
      <c r="AD55" s="175"/>
    </row>
    <row r="56" spans="1:256" customHeight="1" ht="15" hidden="true" outlineLevel="1" s="147" customFormat="1">
      <c r="B56" s="148"/>
      <c r="C56" s="178" t="s">
        <v>145</v>
      </c>
      <c r="D56" s="179" t="s">
        <v>146</v>
      </c>
      <c r="E56" s="180" t="s">
        <v>42</v>
      </c>
      <c r="F56" s="181">
        <v>1200</v>
      </c>
      <c r="G56" s="182">
        <v>9815936.4530131</v>
      </c>
      <c r="H56" s="149" t="s">
        <v>43</v>
      </c>
      <c r="I56" s="149" t="s">
        <v>43</v>
      </c>
      <c r="J56" s="149"/>
      <c r="K56" s="183"/>
      <c r="L56" s="183">
        <f>G56</f>
        <v>9815936.4530131</v>
      </c>
      <c r="M56" s="184">
        <f>K56+L56</f>
        <v>9815936.4530131</v>
      </c>
      <c r="S56" s="151">
        <v>504</v>
      </c>
      <c r="T56" s="151">
        <v>3843644.7</v>
      </c>
      <c r="U56" s="147">
        <f>T56/S56*O2</f>
        <v>8179.9470341667</v>
      </c>
      <c r="AA56" s="156">
        <v>6031.54</v>
      </c>
      <c r="AB56" s="175" t="s">
        <v>144</v>
      </c>
      <c r="AC56" s="175"/>
      <c r="AD56" s="175"/>
    </row>
    <row r="57" spans="1:256" customHeight="1" ht="15" hidden="true" outlineLevel="1" s="147" customFormat="1">
      <c r="B57" s="148"/>
      <c r="C57" s="149" t="s">
        <v>147</v>
      </c>
      <c r="D57" s="150" t="s">
        <v>148</v>
      </c>
      <c r="E57" s="148" t="s">
        <v>78</v>
      </c>
      <c r="F57" s="151">
        <v>5324.69</v>
      </c>
      <c r="G57" s="182">
        <v>504993.6</v>
      </c>
      <c r="H57" s="149" t="s">
        <v>85</v>
      </c>
      <c r="I57" s="149" t="s">
        <v>149</v>
      </c>
      <c r="J57" s="149"/>
      <c r="K57" s="183">
        <f>+$G57*$F$55/($F$55+$F$56)</f>
        <v>341211.89189189</v>
      </c>
      <c r="L57" s="183">
        <f>+$G57*$F$56/($F$55+$F$56)</f>
        <v>163781.70810811</v>
      </c>
      <c r="M57" s="184">
        <f>K57+L57</f>
        <v>504993.6</v>
      </c>
      <c r="S57" s="151">
        <v>3426.44525</v>
      </c>
      <c r="T57" s="147">
        <v>319942.19592569</v>
      </c>
      <c r="U57" s="147">
        <f>T57/S57</f>
        <v>93.374378570821</v>
      </c>
      <c r="V57" s="147">
        <f>S57*0.59</f>
        <v>2021.6026975</v>
      </c>
      <c r="W57" s="147">
        <f>U57*V57</f>
        <v>188765.89559616</v>
      </c>
      <c r="AA57" s="156">
        <v>70.790000920241</v>
      </c>
      <c r="AB57" s="160" t="str">
        <f>VLOOKUP(I57,#REF!,4,0)</f>
        <v>0</v>
      </c>
      <c r="AC57" s="175">
        <f>ROUND(AB57/1.3*1.2644,2)</f>
        <v>0</v>
      </c>
      <c r="AD57" s="175">
        <f>AC57*F57-AA57*F57</f>
        <v>-376934.81</v>
      </c>
    </row>
    <row r="58" spans="1:256" customHeight="1" ht="30" hidden="true" outlineLevel="1" s="147" customFormat="1">
      <c r="B58" s="148"/>
      <c r="C58" s="149" t="s">
        <v>150</v>
      </c>
      <c r="D58" s="150" t="s">
        <v>151</v>
      </c>
      <c r="E58" s="148" t="s">
        <v>78</v>
      </c>
      <c r="F58" s="151">
        <v>5324.69</v>
      </c>
      <c r="G58" s="182">
        <v>699745.93546318</v>
      </c>
      <c r="H58" s="149" t="s">
        <v>152</v>
      </c>
      <c r="I58" s="149" t="s">
        <v>153</v>
      </c>
      <c r="J58" s="149"/>
      <c r="K58" s="183">
        <f>+$G58*$F$55/($F$55+$F$56)</f>
        <v>472801.30774539</v>
      </c>
      <c r="L58" s="183">
        <f>+$G58*$F$56/($F$55+$F$56)</f>
        <v>226944.62771779</v>
      </c>
      <c r="M58" s="184">
        <f>K58+L58</f>
        <v>699745.93546318</v>
      </c>
      <c r="S58" s="151">
        <v>3426.44525</v>
      </c>
      <c r="T58" s="147">
        <v>437948.85047579</v>
      </c>
      <c r="U58" s="147">
        <f>T58/S58</f>
        <v>127.81434358999</v>
      </c>
      <c r="V58" s="147">
        <f>S58*0.59</f>
        <v>2021.6026975</v>
      </c>
      <c r="W58" s="147">
        <f>U58*V58</f>
        <v>258389.82178072</v>
      </c>
      <c r="AA58" s="156">
        <v>96.899999812196</v>
      </c>
      <c r="AB58" s="175" t="s">
        <v>144</v>
      </c>
      <c r="AC58" s="175"/>
      <c r="AD58" s="175"/>
    </row>
    <row r="59" spans="1:256" customHeight="1" ht="15.75" hidden="true" outlineLevel="1" s="155" customFormat="1">
      <c r="A59" s="147"/>
      <c r="B59" s="148"/>
      <c r="C59" s="149" t="s">
        <v>154</v>
      </c>
      <c r="D59" s="150" t="s">
        <v>54</v>
      </c>
      <c r="E59" s="148" t="s">
        <v>55</v>
      </c>
      <c r="F59" s="187">
        <v>0.05</v>
      </c>
      <c r="G59" s="182">
        <v>1838171.7237935</v>
      </c>
      <c r="H59" s="149"/>
      <c r="I59" s="149"/>
      <c r="J59" s="149"/>
      <c r="K59" s="183">
        <f>+$G59*$F$55/($F$55+$F$56)</f>
        <v>1242007.9214821</v>
      </c>
      <c r="L59" s="183">
        <f>+$G59*$F$56/($F$55+$F$56)</f>
        <v>596163.80231139</v>
      </c>
      <c r="M59" s="184">
        <f>K59+L59</f>
        <v>1838171.7237935</v>
      </c>
      <c r="N59" s="188"/>
      <c r="O59" s="188"/>
      <c r="P59" s="188"/>
      <c r="Q59" s="188"/>
      <c r="R59" s="188"/>
      <c r="S59" s="188"/>
      <c r="T59" s="188"/>
      <c r="U59" s="188"/>
      <c r="V59" s="188"/>
      <c r="W59" s="188"/>
      <c r="X59" s="188"/>
      <c r="Y59" s="188"/>
      <c r="Z59" s="188"/>
      <c r="AA59" s="156"/>
      <c r="AB59" s="156"/>
      <c r="AC59" s="156"/>
      <c r="AD59" s="156"/>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8"/>
      <c r="BR59" s="188"/>
      <c r="BS59" s="188"/>
      <c r="BT59" s="188"/>
      <c r="BU59" s="188"/>
      <c r="BV59" s="188"/>
      <c r="BW59" s="188"/>
      <c r="BX59" s="188"/>
      <c r="BY59" s="188"/>
      <c r="BZ59" s="188"/>
      <c r="CA59" s="188"/>
      <c r="CB59" s="188"/>
      <c r="CC59" s="188"/>
      <c r="CD59" s="188"/>
      <c r="CE59" s="188"/>
      <c r="CF59" s="188"/>
      <c r="CG59" s="188"/>
      <c r="CH59" s="188"/>
      <c r="CI59" s="188"/>
      <c r="CJ59" s="188"/>
      <c r="CK59" s="188"/>
      <c r="CL59" s="188"/>
      <c r="CM59" s="188"/>
      <c r="CN59" s="188"/>
      <c r="CO59" s="188"/>
      <c r="CP59" s="188"/>
      <c r="CQ59" s="188"/>
      <c r="CR59" s="188"/>
      <c r="CS59" s="188"/>
      <c r="CT59" s="188"/>
      <c r="CU59" s="188"/>
      <c r="CV59" s="188"/>
      <c r="CW59" s="188"/>
      <c r="CX59" s="188"/>
      <c r="CY59" s="188"/>
      <c r="CZ59" s="188"/>
      <c r="DA59" s="188"/>
      <c r="DB59" s="188"/>
      <c r="DC59" s="188"/>
      <c r="DD59" s="188"/>
      <c r="DE59" s="188"/>
      <c r="DF59" s="188"/>
      <c r="DG59" s="188"/>
      <c r="DH59" s="188"/>
      <c r="DI59" s="188"/>
      <c r="DJ59" s="188"/>
      <c r="DK59" s="188"/>
      <c r="DL59" s="188"/>
      <c r="DM59" s="188"/>
      <c r="DN59" s="188"/>
      <c r="DO59" s="188"/>
      <c r="DP59" s="188"/>
      <c r="DQ59" s="188"/>
      <c r="DR59" s="188"/>
      <c r="DS59" s="188"/>
      <c r="DT59" s="188"/>
      <c r="DU59" s="188"/>
      <c r="DV59" s="188"/>
      <c r="DW59" s="188"/>
      <c r="DX59" s="188"/>
      <c r="DY59" s="188"/>
      <c r="DZ59" s="188"/>
      <c r="EA59" s="188"/>
      <c r="EB59" s="188"/>
      <c r="EC59" s="188"/>
      <c r="ED59" s="188"/>
      <c r="EE59" s="188"/>
      <c r="EF59" s="188"/>
      <c r="EG59" s="188"/>
      <c r="EH59" s="188"/>
      <c r="EI59" s="188"/>
      <c r="EJ59" s="188"/>
      <c r="EK59" s="188"/>
      <c r="EL59" s="188"/>
      <c r="EM59" s="188"/>
      <c r="EN59" s="188"/>
      <c r="EO59" s="188"/>
      <c r="EP59" s="188"/>
      <c r="EQ59" s="188"/>
      <c r="ER59" s="188"/>
      <c r="ES59" s="188"/>
      <c r="ET59" s="188"/>
      <c r="EU59" s="188"/>
      <c r="EV59" s="188"/>
      <c r="EW59" s="188"/>
      <c r="EX59" s="188"/>
      <c r="EY59" s="188"/>
      <c r="EZ59" s="188"/>
      <c r="FA59" s="188"/>
      <c r="FB59" s="188"/>
      <c r="FC59" s="188"/>
      <c r="FD59" s="188"/>
      <c r="FE59" s="188"/>
      <c r="FF59" s="188"/>
      <c r="FG59" s="188"/>
      <c r="FH59" s="188"/>
      <c r="FI59" s="188"/>
      <c r="FJ59" s="188"/>
      <c r="FK59" s="188"/>
      <c r="FL59" s="188"/>
      <c r="FM59" s="188"/>
      <c r="FN59" s="188"/>
      <c r="FO59" s="188"/>
      <c r="FP59" s="188"/>
      <c r="FQ59" s="188"/>
      <c r="FR59" s="188"/>
      <c r="FS59" s="188"/>
      <c r="FT59" s="188"/>
      <c r="FU59" s="188"/>
      <c r="FV59" s="188"/>
      <c r="FW59" s="188"/>
      <c r="FX59" s="188"/>
      <c r="FY59" s="188"/>
      <c r="FZ59" s="188"/>
      <c r="GA59" s="188"/>
      <c r="GB59" s="188"/>
      <c r="GC59" s="188"/>
      <c r="GD59" s="188"/>
      <c r="GE59" s="188"/>
      <c r="GF59" s="188"/>
      <c r="GG59" s="188"/>
      <c r="GH59" s="188"/>
      <c r="GI59" s="188"/>
      <c r="GJ59" s="188"/>
      <c r="GK59" s="188"/>
      <c r="GL59" s="188"/>
      <c r="GM59" s="188"/>
      <c r="GN59" s="188"/>
      <c r="GO59" s="188"/>
      <c r="GP59" s="188"/>
      <c r="GQ59" s="188"/>
      <c r="GR59" s="188"/>
      <c r="GS59" s="188"/>
      <c r="GT59" s="188"/>
      <c r="GU59" s="188"/>
      <c r="GV59" s="188"/>
      <c r="GW59" s="188"/>
      <c r="GX59" s="188"/>
      <c r="GY59" s="188"/>
      <c r="GZ59" s="188"/>
      <c r="HA59" s="188"/>
      <c r="HB59" s="188"/>
      <c r="HC59" s="188"/>
      <c r="HD59" s="188"/>
      <c r="HE59" s="188"/>
      <c r="HF59" s="188"/>
      <c r="HG59" s="188"/>
      <c r="HH59" s="188"/>
      <c r="HI59" s="188"/>
      <c r="HJ59" s="188"/>
      <c r="HK59" s="188"/>
      <c r="HL59" s="188"/>
      <c r="HM59" s="188"/>
      <c r="HN59" s="188"/>
      <c r="HO59" s="188"/>
      <c r="HP59" s="188"/>
      <c r="HQ59" s="188"/>
      <c r="HR59" s="188"/>
      <c r="HS59" s="188"/>
      <c r="HT59" s="188"/>
      <c r="HU59" s="188"/>
      <c r="HV59" s="188"/>
      <c r="HW59" s="188"/>
      <c r="HX59" s="188"/>
      <c r="HY59" s="188"/>
      <c r="HZ59" s="188"/>
      <c r="IA59" s="188"/>
      <c r="IB59" s="188"/>
      <c r="IC59" s="188"/>
      <c r="ID59" s="188"/>
      <c r="IE59" s="188"/>
      <c r="IF59" s="188"/>
      <c r="IG59" s="188"/>
      <c r="IH59" s="188"/>
      <c r="II59" s="188"/>
      <c r="IJ59" s="188"/>
      <c r="IK59" s="188"/>
      <c r="IL59" s="188"/>
      <c r="IM59" s="188"/>
      <c r="IN59" s="188"/>
      <c r="IO59" s="188"/>
      <c r="IP59" s="188"/>
      <c r="IQ59" s="188"/>
      <c r="IR59" s="188"/>
      <c r="IS59" s="188"/>
      <c r="IT59" s="188"/>
      <c r="IU59" s="188"/>
      <c r="IV59" s="188"/>
    </row>
    <row r="60" spans="1:256" customHeight="1" ht="15" collapsed="true" s="30" customFormat="1">
      <c r="A60" s="147"/>
      <c r="B60" s="31">
        <v>3</v>
      </c>
      <c r="C60" s="32" t="s">
        <v>155</v>
      </c>
      <c r="D60" s="33" t="s">
        <v>156</v>
      </c>
      <c r="E60" s="32"/>
      <c r="F60" s="34"/>
      <c r="G60" s="83">
        <v>36548187.47998</v>
      </c>
      <c r="H60" s="35"/>
      <c r="I60" s="36"/>
      <c r="J60" s="36"/>
      <c r="K60" s="131">
        <f>SUM(K61:K63)</f>
        <v>19265799.711824</v>
      </c>
      <c r="L60" s="131">
        <f>SUM(L61:L63)</f>
        <v>17282387.768156</v>
      </c>
      <c r="M60" s="86">
        <f>K60+L60</f>
        <v>36548187.47998</v>
      </c>
      <c r="AA60" s="135"/>
      <c r="AB60" s="137"/>
      <c r="AC60" s="137"/>
      <c r="AD60" s="137"/>
    </row>
    <row r="61" spans="1:256" customHeight="1" ht="15" hidden="true" outlineLevel="1" s="147" customFormat="1">
      <c r="B61" s="148"/>
      <c r="C61" s="178" t="s">
        <v>157</v>
      </c>
      <c r="D61" s="179" t="s">
        <v>158</v>
      </c>
      <c r="E61" s="180" t="s">
        <v>42</v>
      </c>
      <c r="F61" s="181">
        <v>640</v>
      </c>
      <c r="G61" s="182">
        <v>19265799.711824</v>
      </c>
      <c r="H61" s="149" t="s">
        <v>43</v>
      </c>
      <c r="I61" s="149" t="s">
        <v>43</v>
      </c>
      <c r="J61" s="149"/>
      <c r="K61" s="183">
        <f>G61</f>
        <v>19265799.711824</v>
      </c>
      <c r="L61" s="183"/>
      <c r="M61" s="184">
        <f>K61+L61</f>
        <v>19265799.711824</v>
      </c>
      <c r="N61" s="147">
        <f>G61/F61</f>
        <v>30102.812049725</v>
      </c>
      <c r="P61" s="147">
        <f>16590880.51/3887</f>
        <v>4268.2995909442</v>
      </c>
      <c r="AA61" s="156">
        <v>29689.072275977</v>
      </c>
      <c r="AB61" s="175"/>
      <c r="AC61" s="175"/>
      <c r="AD61" s="175"/>
    </row>
    <row r="62" spans="1:256" customHeight="1" ht="15" hidden="true" outlineLevel="1" s="147" customFormat="1">
      <c r="B62" s="148"/>
      <c r="C62" s="178" t="s">
        <v>159</v>
      </c>
      <c r="D62" s="179" t="s">
        <v>160</v>
      </c>
      <c r="E62" s="180" t="s">
        <v>42</v>
      </c>
      <c r="F62" s="181">
        <v>300</v>
      </c>
      <c r="G62" s="182">
        <v>3170303.9985902</v>
      </c>
      <c r="H62" s="149" t="s">
        <v>43</v>
      </c>
      <c r="I62" s="149" t="s">
        <v>43</v>
      </c>
      <c r="J62" s="149"/>
      <c r="K62" s="183"/>
      <c r="L62" s="183">
        <f>G62</f>
        <v>3170303.9985902</v>
      </c>
      <c r="M62" s="184">
        <f>K62+L62</f>
        <v>3170303.9985902</v>
      </c>
      <c r="P62" s="147">
        <f>46367702.35/5563</f>
        <v>8335.0174995506</v>
      </c>
      <c r="AA62" s="156">
        <v>10422.435440637</v>
      </c>
      <c r="AB62" s="175"/>
      <c r="AC62" s="175"/>
      <c r="AD62" s="175"/>
    </row>
    <row r="63" spans="1:256" customHeight="1" ht="15" hidden="true" outlineLevel="1" s="147" customFormat="1">
      <c r="B63" s="148"/>
      <c r="C63" s="178" t="s">
        <v>161</v>
      </c>
      <c r="D63" s="179" t="s">
        <v>162</v>
      </c>
      <c r="E63" s="180" t="s">
        <v>42</v>
      </c>
      <c r="F63" s="181">
        <v>270</v>
      </c>
      <c r="G63" s="182">
        <v>14112083.769566</v>
      </c>
      <c r="H63" s="149" t="s">
        <v>43</v>
      </c>
      <c r="I63" s="149" t="s">
        <v>43</v>
      </c>
      <c r="J63" s="149"/>
      <c r="K63" s="183"/>
      <c r="L63" s="183">
        <f>G63</f>
        <v>14112083.769566</v>
      </c>
      <c r="M63" s="184" t="e">
        <v>#REF!</v>
      </c>
      <c r="N63" s="147" t="e">
        <v>#REF!</v>
      </c>
      <c r="P63" s="147">
        <f>46367702.35/5563</f>
        <v>8335.0174995506</v>
      </c>
      <c r="AA63" s="156">
        <v>51548.607917083</v>
      </c>
      <c r="AB63" s="175"/>
      <c r="AC63" s="175"/>
      <c r="AD63" s="175"/>
    </row>
    <row r="64" spans="1:256" customHeight="1" ht="15.75" collapsed="true">
      <c r="A64" s="147"/>
      <c r="B64" s="22">
        <v>2</v>
      </c>
      <c r="C64" s="22">
        <v>6</v>
      </c>
      <c r="D64" s="23" t="s">
        <v>163</v>
      </c>
      <c r="E64" s="24"/>
      <c r="F64" s="23"/>
      <c r="G64" s="79">
        <v>54338505.294291</v>
      </c>
      <c r="H64" s="25"/>
      <c r="I64" s="24"/>
      <c r="J64" s="24"/>
      <c r="K64" s="123"/>
      <c r="L64" s="124"/>
      <c r="M64" s="80"/>
      <c r="N64"/>
      <c r="O64"/>
      <c r="P64"/>
      <c r="Q64"/>
      <c r="R64"/>
      <c r="S64"/>
      <c r="T64"/>
      <c r="U64"/>
      <c r="V64"/>
      <c r="W64"/>
      <c r="X64"/>
      <c r="Y64"/>
      <c r="Z64"/>
      <c r="AA64" s="135"/>
      <c r="AB64" s="135"/>
      <c r="AC64" s="135"/>
      <c r="AD64" s="135"/>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customHeight="1" ht="15" s="30" customFormat="1">
      <c r="A65" s="147"/>
      <c r="B65" s="31">
        <v>3</v>
      </c>
      <c r="C65" s="32" t="s">
        <v>164</v>
      </c>
      <c r="D65" s="33" t="s">
        <v>32</v>
      </c>
      <c r="E65" s="32"/>
      <c r="F65" s="34"/>
      <c r="G65" s="83">
        <v>6777450.3321107</v>
      </c>
      <c r="H65" s="35"/>
      <c r="I65" s="36"/>
      <c r="J65" s="36"/>
      <c r="K65" s="126"/>
      <c r="L65" s="127"/>
      <c r="M65" s="84"/>
      <c r="AA65" s="135"/>
      <c r="AB65" s="137"/>
      <c r="AC65" s="137"/>
      <c r="AD65" s="137"/>
    </row>
    <row r="66" spans="1:256" customHeight="1" ht="30" s="30" customFormat="1">
      <c r="A66" s="147"/>
      <c r="B66" s="31">
        <v>3</v>
      </c>
      <c r="C66" s="32" t="s">
        <v>165</v>
      </c>
      <c r="D66" s="33" t="s">
        <v>35</v>
      </c>
      <c r="E66" s="32"/>
      <c r="F66" s="34"/>
      <c r="G66" s="83">
        <v>3523041.1083096</v>
      </c>
      <c r="H66" s="35"/>
      <c r="I66" s="36"/>
      <c r="J66" s="36"/>
      <c r="K66" s="126"/>
      <c r="L66" s="127"/>
      <c r="M66" s="84"/>
      <c r="AA66" s="135"/>
      <c r="AB66" s="137"/>
      <c r="AC66" s="137"/>
      <c r="AD66" s="137"/>
    </row>
    <row r="67" spans="1:256" customHeight="1" ht="15" s="30" customFormat="1">
      <c r="A67" s="147"/>
      <c r="B67" s="31">
        <v>3</v>
      </c>
      <c r="C67" s="32" t="s">
        <v>166</v>
      </c>
      <c r="D67" s="33" t="s">
        <v>167</v>
      </c>
      <c r="E67" s="32"/>
      <c r="F67" s="34"/>
      <c r="G67" s="83">
        <v>12289434.700387</v>
      </c>
      <c r="H67" s="35"/>
      <c r="I67" s="36"/>
      <c r="J67" s="36"/>
      <c r="K67" s="126"/>
      <c r="L67" s="127"/>
      <c r="M67" s="84"/>
      <c r="AA67" s="135"/>
      <c r="AB67" s="137"/>
      <c r="AC67" s="137"/>
      <c r="AD67" s="137"/>
    </row>
    <row r="68" spans="1:256" customHeight="1" ht="15" hidden="true" outlineLevel="1" s="30" customFormat="1">
      <c r="A68" s="169"/>
      <c r="B68" s="107" t="s">
        <v>168</v>
      </c>
      <c r="C68" s="103" t="s">
        <v>169</v>
      </c>
      <c r="D68" s="104" t="s">
        <v>170</v>
      </c>
      <c r="E68" s="103"/>
      <c r="F68" s="105"/>
      <c r="G68" s="106">
        <v>803915.81985146</v>
      </c>
      <c r="H68" s="27"/>
      <c r="I68" s="27"/>
      <c r="J68" s="27"/>
      <c r="K68" s="125"/>
      <c r="L68" s="125"/>
      <c r="M68" s="82"/>
      <c r="AA68" s="135"/>
      <c r="AB68" s="137"/>
      <c r="AC68" s="137"/>
      <c r="AD68" s="137"/>
    </row>
    <row r="69" spans="1:256" customHeight="1" ht="15" hidden="true" outlineLevel="1" s="147" customFormat="1">
      <c r="A69" s="169"/>
      <c r="B69" s="170"/>
      <c r="C69" s="171" t="s">
        <v>171</v>
      </c>
      <c r="D69" s="150" t="s">
        <v>172</v>
      </c>
      <c r="E69" s="172" t="s">
        <v>78</v>
      </c>
      <c r="F69" s="173">
        <v>6079.99</v>
      </c>
      <c r="G69" s="174">
        <v>73798.60900545</v>
      </c>
      <c r="H69" s="152" t="s">
        <v>85</v>
      </c>
      <c r="I69" s="152" t="s">
        <v>173</v>
      </c>
      <c r="J69" s="149"/>
      <c r="K69" s="167"/>
      <c r="L69" s="167"/>
      <c r="M69" s="168"/>
      <c r="AA69" s="156">
        <v>11.971122392758</v>
      </c>
      <c r="AB69" s="175"/>
      <c r="AC69" s="175"/>
      <c r="AD69" s="175"/>
    </row>
    <row r="70" spans="1:256" customHeight="1" ht="45" hidden="true" outlineLevel="1" s="147" customFormat="1">
      <c r="A70" s="169"/>
      <c r="B70" s="170"/>
      <c r="C70" s="171" t="s">
        <v>174</v>
      </c>
      <c r="D70" s="150" t="s">
        <v>175</v>
      </c>
      <c r="E70" s="172" t="s">
        <v>78</v>
      </c>
      <c r="F70" s="173">
        <v>849.52</v>
      </c>
      <c r="G70" s="174">
        <v>4470.2100376016</v>
      </c>
      <c r="H70" s="152" t="s">
        <v>85</v>
      </c>
      <c r="I70" s="152" t="s">
        <v>176</v>
      </c>
      <c r="J70" s="149"/>
      <c r="K70" s="167"/>
      <c r="L70" s="167"/>
      <c r="M70" s="168"/>
      <c r="AA70" s="156">
        <v>5.1897194559334</v>
      </c>
      <c r="AB70" s="175"/>
      <c r="AC70" s="175"/>
      <c r="AD70" s="175"/>
    </row>
    <row r="71" spans="1:256" customHeight="1" ht="30" hidden="true" outlineLevel="1" s="147" customFormat="1">
      <c r="A71" s="169"/>
      <c r="B71" s="170"/>
      <c r="C71" s="171" t="s">
        <v>177</v>
      </c>
      <c r="D71" s="150" t="s">
        <v>178</v>
      </c>
      <c r="E71" s="172" t="s">
        <v>78</v>
      </c>
      <c r="F71" s="173">
        <v>5230.48</v>
      </c>
      <c r="G71" s="174">
        <v>687365.29510119</v>
      </c>
      <c r="H71" s="152" t="s">
        <v>152</v>
      </c>
      <c r="I71" s="152" t="s">
        <v>153</v>
      </c>
      <c r="J71" s="149"/>
      <c r="K71" s="167"/>
      <c r="L71" s="167"/>
      <c r="M71" s="168"/>
      <c r="AA71" s="156">
        <v>129.60913585916</v>
      </c>
      <c r="AB71" s="175"/>
      <c r="AC71" s="175"/>
      <c r="AD71" s="175"/>
    </row>
    <row r="72" spans="1:256" customHeight="1" ht="15" hidden="true" outlineLevel="1" s="147" customFormat="1">
      <c r="A72" s="169"/>
      <c r="B72" s="170"/>
      <c r="C72" s="171" t="s">
        <v>179</v>
      </c>
      <c r="D72" s="150" t="s">
        <v>180</v>
      </c>
      <c r="E72" s="172" t="s">
        <v>55</v>
      </c>
      <c r="F72" s="176">
        <v>0.05</v>
      </c>
      <c r="G72" s="174">
        <v>38281.705707212</v>
      </c>
      <c r="H72" s="152"/>
      <c r="I72" s="150"/>
      <c r="J72" s="149"/>
      <c r="K72" s="167"/>
      <c r="L72" s="167"/>
      <c r="M72" s="168"/>
      <c r="AA72" s="156"/>
      <c r="AB72" s="175"/>
      <c r="AC72" s="175"/>
      <c r="AD72" s="175"/>
    </row>
    <row r="73" spans="1:256" customHeight="1" ht="15" hidden="true" outlineLevel="1" s="30" customFormat="1">
      <c r="A73" s="169"/>
      <c r="B73" s="107" t="s">
        <v>168</v>
      </c>
      <c r="C73" s="103" t="s">
        <v>181</v>
      </c>
      <c r="D73" s="104" t="s">
        <v>182</v>
      </c>
      <c r="E73" s="103"/>
      <c r="F73" s="105"/>
      <c r="G73" s="106">
        <v>3759839.3809042</v>
      </c>
      <c r="H73" s="27"/>
      <c r="I73" s="27"/>
      <c r="J73" s="27"/>
      <c r="K73" s="125"/>
      <c r="L73" s="125"/>
      <c r="M73" s="82"/>
      <c r="AA73" s="135"/>
      <c r="AB73" s="137"/>
      <c r="AC73" s="137"/>
      <c r="AD73" s="137"/>
    </row>
    <row r="74" spans="1:256" customHeight="1" ht="15" hidden="true" outlineLevel="1" s="147" customFormat="1">
      <c r="A74" s="169"/>
      <c r="B74" s="170"/>
      <c r="C74" s="171" t="s">
        <v>183</v>
      </c>
      <c r="D74" s="150" t="s">
        <v>184</v>
      </c>
      <c r="E74" s="172" t="s">
        <v>42</v>
      </c>
      <c r="F74" s="173">
        <v>874.92</v>
      </c>
      <c r="G74" s="174">
        <v>878554.62176829</v>
      </c>
      <c r="H74" s="152" t="s">
        <v>152</v>
      </c>
      <c r="I74" s="152" t="s">
        <v>185</v>
      </c>
      <c r="J74" s="149"/>
      <c r="K74" s="167"/>
      <c r="L74" s="167"/>
      <c r="M74" s="168"/>
      <c r="AA74" s="156">
        <v>990.35291315609</v>
      </c>
      <c r="AB74" s="175"/>
      <c r="AC74" s="175"/>
      <c r="AD74" s="175"/>
    </row>
    <row r="75" spans="1:256" customHeight="1" ht="15" hidden="true" outlineLevel="1" s="147" customFormat="1">
      <c r="A75" s="169"/>
      <c r="B75" s="170"/>
      <c r="C75" s="171" t="s">
        <v>186</v>
      </c>
      <c r="D75" s="150" t="s">
        <v>187</v>
      </c>
      <c r="E75" s="172" t="s">
        <v>42</v>
      </c>
      <c r="F75" s="173">
        <v>378</v>
      </c>
      <c r="G75" s="174">
        <v>379570.29806485</v>
      </c>
      <c r="H75" s="152" t="s">
        <v>152</v>
      </c>
      <c r="I75" s="152" t="s">
        <v>185</v>
      </c>
      <c r="J75" s="149"/>
      <c r="K75" s="167"/>
      <c r="L75" s="167"/>
      <c r="M75" s="168"/>
      <c r="AA75" s="156">
        <v>990.3529076525</v>
      </c>
      <c r="AB75" s="175"/>
      <c r="AC75" s="175"/>
      <c r="AD75" s="175"/>
    </row>
    <row r="76" spans="1:256" customHeight="1" ht="30" hidden="true" outlineLevel="1" s="147" customFormat="1">
      <c r="A76" s="169"/>
      <c r="B76" s="170"/>
      <c r="C76" s="171" t="s">
        <v>188</v>
      </c>
      <c r="D76" s="150" t="s">
        <v>189</v>
      </c>
      <c r="E76" s="172" t="s">
        <v>42</v>
      </c>
      <c r="F76" s="173">
        <v>3276</v>
      </c>
      <c r="G76" s="174">
        <v>2322213.0179295</v>
      </c>
      <c r="H76" s="152" t="s">
        <v>79</v>
      </c>
      <c r="I76" s="152">
        <v>6205794</v>
      </c>
      <c r="J76" s="149"/>
      <c r="K76" s="167"/>
      <c r="L76" s="167"/>
      <c r="M76" s="168"/>
      <c r="AA76" s="156">
        <v>699.11355416089</v>
      </c>
      <c r="AB76" s="175"/>
      <c r="AC76" s="175"/>
      <c r="AD76" s="175"/>
    </row>
    <row r="77" spans="1:256" customHeight="1" ht="15" hidden="true" outlineLevel="1" s="147" customFormat="1">
      <c r="A77" s="169"/>
      <c r="B77" s="170"/>
      <c r="C77" s="171" t="s">
        <v>190</v>
      </c>
      <c r="D77" s="150" t="s">
        <v>191</v>
      </c>
      <c r="E77" s="172" t="s">
        <v>78</v>
      </c>
      <c r="F77" s="173">
        <v>1.86</v>
      </c>
      <c r="G77" s="174">
        <v>461.4726223688</v>
      </c>
      <c r="H77" s="152" t="s">
        <v>43</v>
      </c>
      <c r="I77" s="150"/>
      <c r="J77" s="149"/>
      <c r="K77" s="167"/>
      <c r="L77" s="167"/>
      <c r="M77" s="168"/>
      <c r="AA77" s="156">
        <v>244.69356965294</v>
      </c>
      <c r="AB77" s="175"/>
      <c r="AC77" s="175"/>
      <c r="AD77" s="175"/>
    </row>
    <row r="78" spans="1:256" customHeight="1" ht="15" hidden="true" outlineLevel="1" s="147" customFormat="1">
      <c r="A78" s="169"/>
      <c r="B78" s="170"/>
      <c r="C78" s="171" t="s">
        <v>192</v>
      </c>
      <c r="D78" s="150" t="s">
        <v>180</v>
      </c>
      <c r="E78" s="172" t="s">
        <v>55</v>
      </c>
      <c r="F78" s="176">
        <v>0.05</v>
      </c>
      <c r="G78" s="174">
        <v>179039.97051925</v>
      </c>
      <c r="H78" s="152"/>
      <c r="I78" s="150"/>
      <c r="J78" s="149"/>
      <c r="K78" s="167"/>
      <c r="L78" s="167"/>
      <c r="M78" s="168"/>
      <c r="AA78" s="156"/>
      <c r="AB78" s="175"/>
      <c r="AC78" s="175"/>
      <c r="AD78" s="175"/>
    </row>
    <row r="79" spans="1:256" customHeight="1" ht="15" hidden="true" outlineLevel="1" s="30" customFormat="1">
      <c r="A79" s="169"/>
      <c r="B79" s="107" t="s">
        <v>168</v>
      </c>
      <c r="C79" s="103" t="s">
        <v>193</v>
      </c>
      <c r="D79" s="104" t="s">
        <v>75</v>
      </c>
      <c r="E79" s="103"/>
      <c r="F79" s="105"/>
      <c r="G79" s="106">
        <v>7332216.6209585</v>
      </c>
      <c r="H79" s="27"/>
      <c r="I79" s="27"/>
      <c r="J79" s="27"/>
      <c r="K79" s="125"/>
      <c r="L79" s="125"/>
      <c r="M79" s="82"/>
      <c r="AA79" s="135"/>
      <c r="AB79" s="137"/>
      <c r="AC79" s="137"/>
      <c r="AD79" s="137"/>
    </row>
    <row r="80" spans="1:256" customHeight="1" ht="15" hidden="true" outlineLevel="1" s="147" customFormat="1">
      <c r="A80" s="169"/>
      <c r="B80" s="170"/>
      <c r="C80" s="171" t="s">
        <v>194</v>
      </c>
      <c r="D80" s="150" t="s">
        <v>83</v>
      </c>
      <c r="E80" s="172" t="s">
        <v>84</v>
      </c>
      <c r="F80" s="173">
        <v>6102.37</v>
      </c>
      <c r="G80" s="174">
        <v>724978.1550537</v>
      </c>
      <c r="H80" s="152" t="s">
        <v>85</v>
      </c>
      <c r="I80" s="152" t="s">
        <v>86</v>
      </c>
      <c r="J80" s="149"/>
      <c r="K80" s="167"/>
      <c r="L80" s="167"/>
      <c r="M80" s="168"/>
      <c r="AA80" s="156">
        <v>117.16986897407</v>
      </c>
      <c r="AB80" s="175"/>
      <c r="AC80" s="175"/>
      <c r="AD80" s="175"/>
    </row>
    <row r="81" spans="1:256" customHeight="1" ht="15" hidden="true" outlineLevel="1" s="147" customFormat="1">
      <c r="A81" s="169"/>
      <c r="B81" s="170"/>
      <c r="C81" s="171" t="s">
        <v>195</v>
      </c>
      <c r="D81" s="150" t="s">
        <v>88</v>
      </c>
      <c r="E81" s="172" t="s">
        <v>78</v>
      </c>
      <c r="F81" s="173">
        <v>2496.18</v>
      </c>
      <c r="G81" s="174">
        <v>1375552.1733999</v>
      </c>
      <c r="H81" s="152" t="s">
        <v>85</v>
      </c>
      <c r="I81" s="152" t="s">
        <v>89</v>
      </c>
      <c r="J81" s="149"/>
      <c r="K81" s="167"/>
      <c r="L81" s="167"/>
      <c r="M81" s="168"/>
      <c r="AA81" s="156">
        <v>543.48896194658</v>
      </c>
      <c r="AB81" s="175"/>
      <c r="AC81" s="175"/>
      <c r="AD81" s="175"/>
    </row>
    <row r="82" spans="1:256" customHeight="1" ht="15" hidden="true" outlineLevel="1" s="147" customFormat="1">
      <c r="A82" s="169"/>
      <c r="B82" s="170"/>
      <c r="C82" s="171" t="s">
        <v>196</v>
      </c>
      <c r="D82" s="150" t="s">
        <v>91</v>
      </c>
      <c r="E82" s="172" t="s">
        <v>78</v>
      </c>
      <c r="F82" s="173">
        <v>2496.18</v>
      </c>
      <c r="G82" s="174">
        <v>352952.20947811</v>
      </c>
      <c r="H82" s="152" t="s">
        <v>85</v>
      </c>
      <c r="I82" s="152" t="s">
        <v>92</v>
      </c>
      <c r="J82" s="149"/>
      <c r="K82" s="167"/>
      <c r="L82" s="167"/>
      <c r="M82" s="168"/>
      <c r="AA82" s="156">
        <v>139.45354720489</v>
      </c>
      <c r="AB82" s="175"/>
      <c r="AC82" s="175"/>
      <c r="AD82" s="175"/>
    </row>
    <row r="83" spans="1:256" customHeight="1" ht="15" hidden="true" outlineLevel="1" s="147" customFormat="1">
      <c r="A83" s="169"/>
      <c r="B83" s="170"/>
      <c r="C83" s="171" t="s">
        <v>197</v>
      </c>
      <c r="D83" s="150" t="s">
        <v>94</v>
      </c>
      <c r="E83" s="172" t="s">
        <v>95</v>
      </c>
      <c r="F83" s="173">
        <v>366142.32</v>
      </c>
      <c r="G83" s="174">
        <v>4176074.1799305</v>
      </c>
      <c r="H83" s="152" t="s">
        <v>85</v>
      </c>
      <c r="I83" s="152" t="s">
        <v>96</v>
      </c>
      <c r="J83" s="149"/>
      <c r="K83" s="167"/>
      <c r="L83" s="167"/>
      <c r="M83" s="168"/>
      <c r="AA83" s="156">
        <v>11.248842481445</v>
      </c>
      <c r="AB83" s="175"/>
      <c r="AC83" s="175"/>
      <c r="AD83" s="175"/>
    </row>
    <row r="84" spans="1:256" customHeight="1" ht="15" hidden="true" outlineLevel="1" s="147" customFormat="1">
      <c r="A84" s="169"/>
      <c r="B84" s="170"/>
      <c r="C84" s="171" t="s">
        <v>198</v>
      </c>
      <c r="D84" s="150" t="s">
        <v>199</v>
      </c>
      <c r="E84" s="172" t="s">
        <v>78</v>
      </c>
      <c r="F84" s="173">
        <v>49.02</v>
      </c>
      <c r="G84" s="174">
        <v>22104.832905876</v>
      </c>
      <c r="H84" s="152" t="s">
        <v>85</v>
      </c>
      <c r="I84" s="152" t="s">
        <v>200</v>
      </c>
      <c r="J84" s="149"/>
      <c r="K84" s="167"/>
      <c r="L84" s="167"/>
      <c r="M84" s="168"/>
      <c r="AA84" s="156">
        <v>444.73723264425</v>
      </c>
      <c r="AB84" s="175"/>
      <c r="AC84" s="175"/>
      <c r="AD84" s="175"/>
    </row>
    <row r="85" spans="1:256" customHeight="1" ht="15" hidden="true" outlineLevel="1" s="147" customFormat="1">
      <c r="A85" s="169"/>
      <c r="B85" s="170"/>
      <c r="C85" s="171" t="s">
        <v>201</v>
      </c>
      <c r="D85" s="150" t="s">
        <v>202</v>
      </c>
      <c r="E85" s="172" t="s">
        <v>78</v>
      </c>
      <c r="F85" s="173">
        <v>9484.72</v>
      </c>
      <c r="G85" s="174">
        <v>273984.7599161</v>
      </c>
      <c r="H85" s="152" t="s">
        <v>85</v>
      </c>
      <c r="I85" s="152" t="s">
        <v>203</v>
      </c>
      <c r="J85" s="149"/>
      <c r="K85" s="167"/>
      <c r="L85" s="167"/>
      <c r="M85" s="168"/>
      <c r="AA85" s="156">
        <v>28.489934565059</v>
      </c>
      <c r="AB85" s="175"/>
      <c r="AC85" s="175"/>
      <c r="AD85" s="175"/>
    </row>
    <row r="86" spans="1:256" customHeight="1" ht="30" hidden="true" outlineLevel="1" s="147" customFormat="1">
      <c r="A86" s="169"/>
      <c r="B86" s="170"/>
      <c r="C86" s="171" t="s">
        <v>204</v>
      </c>
      <c r="D86" s="150" t="s">
        <v>205</v>
      </c>
      <c r="E86" s="172" t="s">
        <v>84</v>
      </c>
      <c r="F86" s="173">
        <v>5070.29</v>
      </c>
      <c r="G86" s="174">
        <v>57417.137847645</v>
      </c>
      <c r="H86" s="152" t="s">
        <v>206</v>
      </c>
      <c r="I86" s="152" t="s">
        <v>207</v>
      </c>
      <c r="J86" s="149"/>
      <c r="K86" s="167"/>
      <c r="L86" s="167"/>
      <c r="M86" s="168"/>
      <c r="AA86" s="156">
        <v>11.168588754911</v>
      </c>
      <c r="AB86" s="175"/>
      <c r="AC86" s="175"/>
      <c r="AD86" s="175"/>
    </row>
    <row r="87" spans="1:256" customHeight="1" ht="15" hidden="true" outlineLevel="1" s="147" customFormat="1">
      <c r="A87" s="169"/>
      <c r="B87" s="170"/>
      <c r="C87" s="171" t="s">
        <v>208</v>
      </c>
      <c r="D87" s="150" t="s">
        <v>180</v>
      </c>
      <c r="E87" s="172" t="s">
        <v>55</v>
      </c>
      <c r="F87" s="176">
        <v>0.05</v>
      </c>
      <c r="G87" s="177">
        <v>349153.17242659</v>
      </c>
      <c r="H87" s="152"/>
      <c r="I87" s="150"/>
      <c r="J87" s="149"/>
      <c r="K87" s="167"/>
      <c r="L87" s="167"/>
      <c r="M87" s="168"/>
      <c r="AA87" s="156"/>
      <c r="AB87" s="175"/>
      <c r="AC87" s="175"/>
      <c r="AD87" s="175"/>
    </row>
    <row r="88" spans="1:256" customHeight="1" ht="15" hidden="true" outlineLevel="1" s="30" customFormat="1">
      <c r="A88" s="169"/>
      <c r="B88" s="107" t="s">
        <v>168</v>
      </c>
      <c r="C88" s="103" t="s">
        <v>209</v>
      </c>
      <c r="D88" s="104" t="s">
        <v>210</v>
      </c>
      <c r="E88" s="103"/>
      <c r="F88" s="105"/>
      <c r="G88" s="106">
        <v>128100.41878021</v>
      </c>
      <c r="H88" s="27"/>
      <c r="I88" s="27"/>
      <c r="J88" s="27"/>
      <c r="K88" s="125"/>
      <c r="L88" s="125"/>
      <c r="M88" s="82"/>
      <c r="AA88" s="135"/>
      <c r="AB88" s="137"/>
      <c r="AC88" s="137"/>
      <c r="AD88" s="137"/>
    </row>
    <row r="89" spans="1:256" customHeight="1" ht="30" hidden="true" outlineLevel="1" s="147" customFormat="1">
      <c r="A89" s="169"/>
      <c r="B89" s="170"/>
      <c r="C89" s="171" t="s">
        <v>211</v>
      </c>
      <c r="D89" s="150" t="s">
        <v>212</v>
      </c>
      <c r="E89" s="172" t="s">
        <v>95</v>
      </c>
      <c r="F89" s="173">
        <v>8260.59</v>
      </c>
      <c r="G89" s="174">
        <v>122000.3988383</v>
      </c>
      <c r="H89" s="152" t="s">
        <v>79</v>
      </c>
      <c r="I89" s="152" t="s">
        <v>213</v>
      </c>
      <c r="J89" s="149"/>
      <c r="K89" s="167"/>
      <c r="L89" s="167"/>
      <c r="M89" s="168"/>
      <c r="AA89" s="156">
        <v>14.56598113475</v>
      </c>
      <c r="AB89" s="175"/>
      <c r="AC89" s="175"/>
      <c r="AD89" s="175"/>
    </row>
    <row r="90" spans="1:256" customHeight="1" ht="15" hidden="true" outlineLevel="1" s="147" customFormat="1">
      <c r="A90" s="169"/>
      <c r="B90" s="170"/>
      <c r="C90" s="171" t="s">
        <v>214</v>
      </c>
      <c r="D90" s="150" t="s">
        <v>180</v>
      </c>
      <c r="E90" s="172" t="s">
        <v>55</v>
      </c>
      <c r="F90" s="176">
        <v>0.05</v>
      </c>
      <c r="G90" s="174">
        <v>6100.0199419148</v>
      </c>
      <c r="H90" s="152"/>
      <c r="I90" s="150"/>
      <c r="J90" s="149"/>
      <c r="K90" s="167"/>
      <c r="L90" s="167"/>
      <c r="M90" s="168"/>
      <c r="AA90" s="156"/>
      <c r="AB90" s="175"/>
      <c r="AC90" s="175"/>
      <c r="AD90" s="175"/>
    </row>
    <row r="91" spans="1:256" customHeight="1" ht="15" hidden="true" outlineLevel="1" s="30" customFormat="1">
      <c r="A91" s="169"/>
      <c r="B91" s="107" t="s">
        <v>168</v>
      </c>
      <c r="C91" s="103" t="s">
        <v>215</v>
      </c>
      <c r="D91" s="104" t="s">
        <v>216</v>
      </c>
      <c r="E91" s="103"/>
      <c r="F91" s="105"/>
      <c r="G91" s="106">
        <v>41089.342871061</v>
      </c>
      <c r="H91" s="27"/>
      <c r="I91" s="27"/>
      <c r="J91" s="27"/>
      <c r="K91" s="125"/>
      <c r="L91" s="125"/>
      <c r="M91" s="82"/>
      <c r="AA91" s="135"/>
      <c r="AB91" s="137"/>
      <c r="AC91" s="137"/>
      <c r="AD91" s="137"/>
    </row>
    <row r="92" spans="1:256" customHeight="1" ht="30" hidden="true" outlineLevel="1" s="147" customFormat="1">
      <c r="A92" s="169"/>
      <c r="B92" s="170"/>
      <c r="C92" s="171" t="s">
        <v>217</v>
      </c>
      <c r="D92" s="150" t="s">
        <v>218</v>
      </c>
      <c r="E92" s="172" t="s">
        <v>84</v>
      </c>
      <c r="F92" s="173">
        <v>480.77</v>
      </c>
      <c r="G92" s="174">
        <v>38671.194188017</v>
      </c>
      <c r="H92" s="152" t="s">
        <v>85</v>
      </c>
      <c r="I92" s="152" t="s">
        <v>219</v>
      </c>
      <c r="J92" s="149"/>
      <c r="K92" s="167"/>
      <c r="L92" s="167"/>
      <c r="M92" s="168"/>
      <c r="AA92" s="156">
        <v>79.330425475784</v>
      </c>
      <c r="AB92" s="175"/>
      <c r="AC92" s="175"/>
      <c r="AD92" s="175"/>
    </row>
    <row r="93" spans="1:256" customHeight="1" ht="30" hidden="true" outlineLevel="1" s="147" customFormat="1">
      <c r="A93" s="169"/>
      <c r="B93" s="170"/>
      <c r="C93" s="171" t="s">
        <v>220</v>
      </c>
      <c r="D93" s="150" t="s">
        <v>221</v>
      </c>
      <c r="E93" s="172" t="s">
        <v>84</v>
      </c>
      <c r="F93" s="173">
        <v>7.87</v>
      </c>
      <c r="G93" s="174">
        <v>461.513308232</v>
      </c>
      <c r="H93" s="152" t="s">
        <v>85</v>
      </c>
      <c r="I93" s="152" t="s">
        <v>222</v>
      </c>
      <c r="J93" s="149"/>
      <c r="K93" s="167"/>
      <c r="L93" s="167"/>
      <c r="M93" s="168"/>
      <c r="AA93" s="156">
        <v>57.836107525041</v>
      </c>
      <c r="AB93" s="175"/>
      <c r="AC93" s="175"/>
      <c r="AD93" s="175"/>
    </row>
    <row r="94" spans="1:256" customHeight="1" ht="15" hidden="true" outlineLevel="1" s="147" customFormat="1">
      <c r="A94" s="169"/>
      <c r="B94" s="170"/>
      <c r="C94" s="171" t="s">
        <v>223</v>
      </c>
      <c r="D94" s="150" t="s">
        <v>180</v>
      </c>
      <c r="E94" s="172" t="s">
        <v>55</v>
      </c>
      <c r="F94" s="176">
        <v>0.05</v>
      </c>
      <c r="G94" s="174">
        <v>1956.6353748124</v>
      </c>
      <c r="H94" s="152"/>
      <c r="I94" s="150"/>
      <c r="J94" s="149"/>
      <c r="K94" s="167"/>
      <c r="L94" s="167"/>
      <c r="M94" s="168"/>
      <c r="AA94" s="156"/>
      <c r="AB94" s="175"/>
      <c r="AC94" s="175"/>
      <c r="AD94" s="175"/>
    </row>
    <row r="95" spans="1:256" customHeight="1" ht="15" hidden="true" outlineLevel="1" s="30" customFormat="1">
      <c r="A95" s="169"/>
      <c r="B95" s="107" t="s">
        <v>168</v>
      </c>
      <c r="C95" s="103" t="s">
        <v>224</v>
      </c>
      <c r="D95" s="104" t="s">
        <v>225</v>
      </c>
      <c r="E95" s="103"/>
      <c r="F95" s="105"/>
      <c r="G95" s="106">
        <v>224273.1170218</v>
      </c>
      <c r="H95" s="27"/>
      <c r="I95" s="27"/>
      <c r="J95" s="27"/>
      <c r="K95" s="125"/>
      <c r="L95" s="125"/>
      <c r="M95" s="82"/>
      <c r="AA95" s="135"/>
      <c r="AB95" s="137"/>
      <c r="AC95" s="137"/>
      <c r="AD95" s="137"/>
    </row>
    <row r="96" spans="1:256" customHeight="1" ht="45" hidden="true" outlineLevel="1" s="147" customFormat="1">
      <c r="A96" s="169"/>
      <c r="B96" s="170"/>
      <c r="C96" s="171" t="s">
        <v>226</v>
      </c>
      <c r="D96" s="150" t="s">
        <v>227</v>
      </c>
      <c r="E96" s="172" t="s">
        <v>84</v>
      </c>
      <c r="F96" s="173">
        <v>240.17</v>
      </c>
      <c r="G96" s="174">
        <v>20992.494967942</v>
      </c>
      <c r="H96" s="152" t="s">
        <v>85</v>
      </c>
      <c r="I96" s="152" t="s">
        <v>228</v>
      </c>
      <c r="J96" s="149"/>
      <c r="K96" s="167"/>
      <c r="L96" s="167"/>
      <c r="M96" s="168"/>
      <c r="AA96" s="156">
        <v>86.205477067917</v>
      </c>
      <c r="AB96" s="175"/>
      <c r="AC96" s="175"/>
      <c r="AD96" s="175"/>
    </row>
    <row r="97" spans="1:256" customHeight="1" ht="30" hidden="true" outlineLevel="1" s="147" customFormat="1">
      <c r="A97" s="169"/>
      <c r="B97" s="170"/>
      <c r="C97" s="171" t="s">
        <v>229</v>
      </c>
      <c r="D97" s="150" t="s">
        <v>230</v>
      </c>
      <c r="E97" s="172" t="s">
        <v>42</v>
      </c>
      <c r="F97" s="173">
        <v>131.35</v>
      </c>
      <c r="G97" s="174">
        <v>3017.6297876808</v>
      </c>
      <c r="H97" s="152" t="s">
        <v>85</v>
      </c>
      <c r="I97" s="152" t="s">
        <v>231</v>
      </c>
      <c r="J97" s="149"/>
      <c r="K97" s="167"/>
      <c r="L97" s="167"/>
      <c r="M97" s="168"/>
      <c r="AA97" s="156">
        <v>22.658201825227</v>
      </c>
      <c r="AB97" s="175"/>
      <c r="AC97" s="175"/>
      <c r="AD97" s="175"/>
    </row>
    <row r="98" spans="1:256" customHeight="1" ht="30" hidden="true" outlineLevel="1" s="147" customFormat="1">
      <c r="A98" s="169"/>
      <c r="B98" s="170"/>
      <c r="C98" s="171" t="s">
        <v>232</v>
      </c>
      <c r="D98" s="150" t="s">
        <v>233</v>
      </c>
      <c r="E98" s="172" t="s">
        <v>84</v>
      </c>
      <c r="F98" s="173">
        <v>480.77</v>
      </c>
      <c r="G98" s="174">
        <v>13320.727917087</v>
      </c>
      <c r="H98" s="152" t="s">
        <v>85</v>
      </c>
      <c r="I98" s="152" t="s">
        <v>234</v>
      </c>
      <c r="J98" s="149"/>
      <c r="K98" s="167"/>
      <c r="L98" s="167"/>
      <c r="M98" s="168"/>
      <c r="AA98" s="156">
        <v>27.326257580045</v>
      </c>
      <c r="AB98" s="175"/>
      <c r="AC98" s="175"/>
      <c r="AD98" s="175"/>
    </row>
    <row r="99" spans="1:256" customHeight="1" ht="30" hidden="true" outlineLevel="1" s="147" customFormat="1">
      <c r="A99" s="169"/>
      <c r="B99" s="170"/>
      <c r="C99" s="171" t="s">
        <v>235</v>
      </c>
      <c r="D99" s="150" t="s">
        <v>236</v>
      </c>
      <c r="E99" s="172" t="s">
        <v>84</v>
      </c>
      <c r="F99" s="173">
        <v>382.69</v>
      </c>
      <c r="G99" s="174">
        <v>26572.927278591</v>
      </c>
      <c r="H99" s="152" t="s">
        <v>152</v>
      </c>
      <c r="I99" s="152" t="s">
        <v>237</v>
      </c>
      <c r="J99" s="149"/>
      <c r="K99" s="167"/>
      <c r="L99" s="167"/>
      <c r="M99" s="168"/>
      <c r="AA99" s="156">
        <v>68.482853039562</v>
      </c>
      <c r="AB99" s="175"/>
      <c r="AC99" s="175"/>
      <c r="AD99" s="175"/>
    </row>
    <row r="100" spans="1:256" customHeight="1" ht="30" hidden="true" outlineLevel="1" s="147" customFormat="1">
      <c r="A100" s="169"/>
      <c r="B100" s="170"/>
      <c r="C100" s="171" t="s">
        <v>238</v>
      </c>
      <c r="D100" s="150" t="s">
        <v>239</v>
      </c>
      <c r="E100" s="172" t="s">
        <v>84</v>
      </c>
      <c r="F100" s="173">
        <v>297.94</v>
      </c>
      <c r="G100" s="174">
        <v>42289.428688256</v>
      </c>
      <c r="H100" s="152" t="s">
        <v>206</v>
      </c>
      <c r="I100" s="152" t="s">
        <v>240</v>
      </c>
      <c r="J100" s="149"/>
      <c r="K100" s="167"/>
      <c r="L100" s="167"/>
      <c r="M100" s="168"/>
      <c r="AA100" s="156">
        <v>139.98856592922</v>
      </c>
      <c r="AB100" s="175"/>
      <c r="AC100" s="175"/>
      <c r="AD100" s="175"/>
    </row>
    <row r="101" spans="1:256" customHeight="1" ht="45" hidden="true" outlineLevel="1" s="147" customFormat="1">
      <c r="A101" s="169"/>
      <c r="B101" s="170"/>
      <c r="C101" s="171" t="s">
        <v>241</v>
      </c>
      <c r="D101" s="150" t="s">
        <v>242</v>
      </c>
      <c r="E101" s="172" t="s">
        <v>84</v>
      </c>
      <c r="F101" s="173">
        <v>297.94</v>
      </c>
      <c r="G101" s="174">
        <v>8820.7358276232</v>
      </c>
      <c r="H101" s="152" t="s">
        <v>152</v>
      </c>
      <c r="I101" s="152">
        <v>20726</v>
      </c>
      <c r="J101" s="149"/>
      <c r="K101" s="167"/>
      <c r="L101" s="167"/>
      <c r="M101" s="168"/>
      <c r="AA101" s="156">
        <v>29.198837564158</v>
      </c>
      <c r="AB101" s="175"/>
      <c r="AC101" s="175"/>
      <c r="AD101" s="175"/>
    </row>
    <row r="102" spans="1:256" customHeight="1" ht="15" hidden="true" outlineLevel="1" s="147" customFormat="1">
      <c r="A102" s="169"/>
      <c r="B102" s="170"/>
      <c r="C102" s="171" t="s">
        <v>243</v>
      </c>
      <c r="D102" s="150" t="s">
        <v>244</v>
      </c>
      <c r="E102" s="172" t="s">
        <v>84</v>
      </c>
      <c r="F102" s="173">
        <v>5</v>
      </c>
      <c r="G102" s="174">
        <v>2848.213853316</v>
      </c>
      <c r="H102" s="152" t="s">
        <v>85</v>
      </c>
      <c r="I102" s="152" t="s">
        <v>245</v>
      </c>
      <c r="J102" s="149"/>
      <c r="K102" s="167"/>
      <c r="L102" s="167"/>
      <c r="M102" s="168"/>
      <c r="AA102" s="156">
        <v>561.81347316561</v>
      </c>
      <c r="AB102" s="175"/>
      <c r="AC102" s="175"/>
      <c r="AD102" s="175"/>
    </row>
    <row r="103" spans="1:256" customHeight="1" ht="15" hidden="true" outlineLevel="1" s="147" customFormat="1">
      <c r="A103" s="169"/>
      <c r="B103" s="170"/>
      <c r="C103" s="171" t="s">
        <v>246</v>
      </c>
      <c r="D103" s="150" t="s">
        <v>247</v>
      </c>
      <c r="E103" s="172" t="s">
        <v>84</v>
      </c>
      <c r="F103" s="173">
        <v>4</v>
      </c>
      <c r="G103" s="174">
        <v>2278.5710826528</v>
      </c>
      <c r="H103" s="152" t="s">
        <v>85</v>
      </c>
      <c r="I103" s="152" t="s">
        <v>245</v>
      </c>
      <c r="J103" s="149"/>
      <c r="K103" s="167"/>
      <c r="L103" s="167"/>
      <c r="M103" s="168"/>
      <c r="AA103" s="156">
        <v>561.81347316561</v>
      </c>
      <c r="AB103" s="175"/>
      <c r="AC103" s="175"/>
      <c r="AD103" s="175"/>
    </row>
    <row r="104" spans="1:256" customHeight="1" ht="15" hidden="true" outlineLevel="1" s="147" customFormat="1">
      <c r="A104" s="169"/>
      <c r="B104" s="170"/>
      <c r="C104" s="171" t="s">
        <v>248</v>
      </c>
      <c r="D104" s="150" t="s">
        <v>249</v>
      </c>
      <c r="E104" s="172" t="s">
        <v>42</v>
      </c>
      <c r="F104" s="173">
        <v>149.8</v>
      </c>
      <c r="G104" s="174">
        <v>93452.71537952</v>
      </c>
      <c r="H104" s="152" t="s">
        <v>43</v>
      </c>
      <c r="I104" s="150"/>
      <c r="J104" s="149"/>
      <c r="K104" s="167"/>
      <c r="L104" s="167"/>
      <c r="M104" s="168"/>
      <c r="AA104" s="156">
        <v>615.275569974</v>
      </c>
      <c r="AB104" s="175"/>
      <c r="AC104" s="175"/>
      <c r="AD104" s="175"/>
    </row>
    <row r="105" spans="1:256" customHeight="1" ht="15" hidden="true" outlineLevel="1" s="147" customFormat="1">
      <c r="A105" s="169"/>
      <c r="B105" s="170"/>
      <c r="C105" s="171" t="s">
        <v>250</v>
      </c>
      <c r="D105" s="150" t="s">
        <v>180</v>
      </c>
      <c r="E105" s="172" t="s">
        <v>55</v>
      </c>
      <c r="F105" s="176">
        <v>0.05</v>
      </c>
      <c r="G105" s="174">
        <v>10679.672239133</v>
      </c>
      <c r="H105" s="149"/>
      <c r="I105" s="149"/>
      <c r="J105" s="149"/>
      <c r="K105" s="167"/>
      <c r="L105" s="167"/>
      <c r="M105" s="168"/>
      <c r="AA105" s="156"/>
      <c r="AB105" s="175"/>
      <c r="AC105" s="175"/>
      <c r="AD105" s="175"/>
    </row>
    <row r="106" spans="1:256" customHeight="1" ht="15" collapsed="true" s="30" customFormat="1">
      <c r="A106" s="147"/>
      <c r="B106" s="31">
        <v>3</v>
      </c>
      <c r="C106" s="32" t="s">
        <v>251</v>
      </c>
      <c r="D106" s="33" t="s">
        <v>252</v>
      </c>
      <c r="E106" s="32"/>
      <c r="F106" s="34"/>
      <c r="G106" s="83">
        <v>5665971.4227</v>
      </c>
      <c r="H106" s="35"/>
      <c r="I106" s="36"/>
      <c r="J106" s="36"/>
      <c r="K106" s="126"/>
      <c r="L106" s="127"/>
      <c r="M106" s="84"/>
      <c r="AA106" s="135"/>
      <c r="AB106" s="137"/>
      <c r="AC106" s="137"/>
      <c r="AD106" s="137"/>
    </row>
    <row r="107" spans="1:256" customHeight="1" ht="15" hidden="true" outlineLevel="1" s="30" customFormat="1">
      <c r="A107" s="147"/>
      <c r="B107" s="40">
        <v>4</v>
      </c>
      <c r="C107" s="41" t="s">
        <v>253</v>
      </c>
      <c r="D107" s="42" t="s">
        <v>170</v>
      </c>
      <c r="E107" s="41"/>
      <c r="F107" s="43"/>
      <c r="G107" s="88">
        <v>142358.2670811</v>
      </c>
      <c r="H107" s="44"/>
      <c r="I107" s="45"/>
      <c r="J107" s="45"/>
      <c r="K107" s="128"/>
      <c r="L107" s="129"/>
      <c r="M107" s="89"/>
      <c r="AA107" s="135"/>
      <c r="AB107" s="137"/>
      <c r="AC107" s="137"/>
      <c r="AD107" s="137"/>
    </row>
    <row r="108" spans="1:256" customHeight="1" ht="15" hidden="true" outlineLevel="1" s="30" customFormat="1">
      <c r="A108" s="147"/>
      <c r="B108" s="26"/>
      <c r="C108" s="27" t="s">
        <v>254</v>
      </c>
      <c r="D108" s="28" t="s">
        <v>172</v>
      </c>
      <c r="E108" s="26" t="s">
        <v>78</v>
      </c>
      <c r="F108" s="29">
        <v>1561.99</v>
      </c>
      <c r="G108" s="81">
        <v>17400.57</v>
      </c>
      <c r="H108" s="27" t="s">
        <v>85</v>
      </c>
      <c r="I108" s="27" t="s">
        <v>173</v>
      </c>
      <c r="J108" s="27"/>
      <c r="K108" s="125"/>
      <c r="L108" s="125"/>
      <c r="M108" s="82"/>
      <c r="AA108" s="135">
        <v>11.973961902208</v>
      </c>
      <c r="AB108" s="139" t="str">
        <f>VLOOKUP(I108,#REF!,4,0)</f>
        <v>0</v>
      </c>
      <c r="AC108" s="137">
        <f>ROUND(AB108/1.3*1.2644,2)</f>
        <v>0</v>
      </c>
      <c r="AD108" s="137">
        <f>AC108*F108-AA108*F108</f>
        <v>-18703.20875163</v>
      </c>
    </row>
    <row r="109" spans="1:256" customHeight="1" ht="45" hidden="true" outlineLevel="1" s="30" customFormat="1">
      <c r="A109" s="147"/>
      <c r="B109" s="26"/>
      <c r="C109" s="27" t="s">
        <v>255</v>
      </c>
      <c r="D109" s="28" t="s">
        <v>175</v>
      </c>
      <c r="E109" s="26" t="s">
        <v>78</v>
      </c>
      <c r="F109" s="29">
        <v>688</v>
      </c>
      <c r="G109" s="81">
        <v>3323.04</v>
      </c>
      <c r="H109" s="27" t="s">
        <v>85</v>
      </c>
      <c r="I109" s="27" t="s">
        <v>176</v>
      </c>
      <c r="J109" s="27"/>
      <c r="K109" s="125"/>
      <c r="L109" s="125"/>
      <c r="M109" s="82"/>
      <c r="AA109" s="135">
        <v>5.1909474144767</v>
      </c>
      <c r="AB109" s="139" t="str">
        <f>VLOOKUP(I109,#REF!,4,0)</f>
        <v>0</v>
      </c>
      <c r="AC109" s="137">
        <f>ROUND(AB109/1.3*1.2644,2)</f>
        <v>0</v>
      </c>
      <c r="AD109" s="137">
        <f>AC109*F109-AA109*F109</f>
        <v>-3571.37182116</v>
      </c>
    </row>
    <row r="110" spans="1:256" customHeight="1" ht="30" hidden="true" outlineLevel="1" s="30" customFormat="1">
      <c r="A110" s="147"/>
      <c r="B110" s="26"/>
      <c r="C110" s="27" t="s">
        <v>256</v>
      </c>
      <c r="D110" s="28" t="s">
        <v>178</v>
      </c>
      <c r="E110" s="26" t="s">
        <v>78</v>
      </c>
      <c r="F110" s="29">
        <v>873.99</v>
      </c>
      <c r="G110" s="81">
        <v>114855.691982</v>
      </c>
      <c r="H110" s="27" t="s">
        <v>152</v>
      </c>
      <c r="I110" s="27" t="s">
        <v>153</v>
      </c>
      <c r="J110" s="27"/>
      <c r="K110" s="125"/>
      <c r="L110" s="125"/>
      <c r="M110" s="82"/>
      <c r="AA110" s="135">
        <v>129.63989628157</v>
      </c>
      <c r="AB110" s="137" t="s">
        <v>144</v>
      </c>
      <c r="AC110" s="137"/>
      <c r="AD110" s="137"/>
    </row>
    <row r="111" spans="1:256" customHeight="1" ht="15" hidden="true" outlineLevel="1" s="30" customFormat="1">
      <c r="A111" s="147"/>
      <c r="B111" s="26"/>
      <c r="C111" s="27" t="s">
        <v>257</v>
      </c>
      <c r="D111" s="28" t="s">
        <v>54</v>
      </c>
      <c r="E111" s="26" t="s">
        <v>55</v>
      </c>
      <c r="F111" s="37">
        <v>0.05</v>
      </c>
      <c r="G111" s="87">
        <v>6778.9650991</v>
      </c>
      <c r="H111" s="27"/>
      <c r="I111" s="27"/>
      <c r="J111" s="27"/>
      <c r="K111" s="125"/>
      <c r="L111" s="125"/>
      <c r="M111" s="82"/>
      <c r="AA111" s="135"/>
      <c r="AB111" s="137"/>
      <c r="AC111" s="137"/>
      <c r="AD111" s="137"/>
    </row>
    <row r="112" spans="1:256" customHeight="1" ht="15" hidden="true" outlineLevel="1" s="30" customFormat="1">
      <c r="A112" s="147"/>
      <c r="B112" s="40">
        <v>4</v>
      </c>
      <c r="C112" s="41" t="s">
        <v>258</v>
      </c>
      <c r="D112" s="42" t="s">
        <v>182</v>
      </c>
      <c r="E112" s="41"/>
      <c r="F112" s="43"/>
      <c r="G112" s="88">
        <v>885664.0284576</v>
      </c>
      <c r="H112" s="44"/>
      <c r="I112" s="45"/>
      <c r="J112" s="45"/>
      <c r="K112" s="128"/>
      <c r="L112" s="129"/>
      <c r="M112" s="89"/>
      <c r="AA112" s="135"/>
      <c r="AB112" s="137"/>
      <c r="AC112" s="137"/>
      <c r="AD112" s="137"/>
    </row>
    <row r="113" spans="1:256" customHeight="1" ht="15" hidden="true" outlineLevel="1" s="30" customFormat="1">
      <c r="A113" s="147"/>
      <c r="B113" s="26"/>
      <c r="C113" s="27" t="s">
        <v>259</v>
      </c>
      <c r="D113" s="28" t="s">
        <v>184</v>
      </c>
      <c r="E113" s="26" t="s">
        <v>42</v>
      </c>
      <c r="F113" s="29">
        <v>840</v>
      </c>
      <c r="G113" s="81">
        <v>843489.550912</v>
      </c>
      <c r="H113" s="27" t="s">
        <v>152</v>
      </c>
      <c r="I113" s="27" t="s">
        <v>185</v>
      </c>
      <c r="J113" s="27"/>
      <c r="K113" s="125"/>
      <c r="L113" s="125"/>
      <c r="M113" s="82"/>
      <c r="AA113" s="135">
        <v>990.58794076914</v>
      </c>
      <c r="AB113" s="137" t="s">
        <v>144</v>
      </c>
      <c r="AC113" s="137"/>
      <c r="AD113" s="137"/>
    </row>
    <row r="114" spans="1:256" customHeight="1" ht="15" hidden="true" outlineLevel="1" s="30" customFormat="1">
      <c r="A114" s="147"/>
      <c r="B114" s="26"/>
      <c r="C114" s="27" t="s">
        <v>260</v>
      </c>
      <c r="D114" s="28" t="s">
        <v>54</v>
      </c>
      <c r="E114" s="26" t="s">
        <v>55</v>
      </c>
      <c r="F114" s="37">
        <v>0.05</v>
      </c>
      <c r="G114" s="87">
        <v>42174.4775456</v>
      </c>
      <c r="H114" s="27"/>
      <c r="I114" s="27"/>
      <c r="J114" s="27"/>
      <c r="K114" s="125"/>
      <c r="L114" s="125"/>
      <c r="M114" s="82"/>
      <c r="AA114" s="135"/>
      <c r="AB114" s="137"/>
      <c r="AC114" s="137"/>
      <c r="AD114" s="137"/>
    </row>
    <row r="115" spans="1:256" customHeight="1" ht="15" hidden="true" outlineLevel="1" s="30" customFormat="1">
      <c r="A115" s="147"/>
      <c r="B115" s="40">
        <v>4</v>
      </c>
      <c r="C115" s="41" t="s">
        <v>261</v>
      </c>
      <c r="D115" s="42" t="s">
        <v>75</v>
      </c>
      <c r="E115" s="41"/>
      <c r="F115" s="43"/>
      <c r="G115" s="88">
        <v>3691624.629</v>
      </c>
      <c r="H115" s="44"/>
      <c r="I115" s="45"/>
      <c r="J115" s="45"/>
      <c r="K115" s="128"/>
      <c r="L115" s="129"/>
      <c r="M115" s="89"/>
      <c r="AA115" s="135"/>
      <c r="AB115" s="137"/>
      <c r="AC115" s="137"/>
      <c r="AD115" s="137"/>
    </row>
    <row r="116" spans="1:256" customHeight="1" ht="15" hidden="true" outlineLevel="1" s="30" customFormat="1">
      <c r="A116" s="147"/>
      <c r="B116" s="26"/>
      <c r="C116" s="27" t="s">
        <v>262</v>
      </c>
      <c r="D116" s="28" t="s">
        <v>83</v>
      </c>
      <c r="E116" s="26" t="s">
        <v>84</v>
      </c>
      <c r="F116" s="29">
        <v>6418.15</v>
      </c>
      <c r="G116" s="81">
        <v>717677.53</v>
      </c>
      <c r="H116" s="27" t="s">
        <v>85</v>
      </c>
      <c r="I116" s="27" t="s">
        <v>86</v>
      </c>
      <c r="J116" s="27"/>
      <c r="K116" s="125"/>
      <c r="L116" s="125"/>
      <c r="M116" s="82"/>
      <c r="AA116" s="135">
        <v>117.19767715399</v>
      </c>
      <c r="AB116" s="139" t="str">
        <f>VLOOKUP(I116,#REF!,4,0)</f>
        <v>0</v>
      </c>
      <c r="AC116" s="137">
        <f>ROUND(AB116/1.3*1.2644,2)</f>
        <v>0</v>
      </c>
      <c r="AD116" s="137">
        <f>AC116*F116-AA116*F116</f>
        <v>-752192.27162586</v>
      </c>
    </row>
    <row r="117" spans="1:256" customHeight="1" ht="15" hidden="true" outlineLevel="1" s="30" customFormat="1">
      <c r="A117" s="147"/>
      <c r="B117" s="26"/>
      <c r="C117" s="27" t="s">
        <v>263</v>
      </c>
      <c r="D117" s="28" t="s">
        <v>88</v>
      </c>
      <c r="E117" s="26" t="s">
        <v>78</v>
      </c>
      <c r="F117" s="29">
        <v>1557.56</v>
      </c>
      <c r="G117" s="81">
        <v>759248.2</v>
      </c>
      <c r="H117" s="27" t="s">
        <v>85</v>
      </c>
      <c r="I117" s="27" t="s">
        <v>89</v>
      </c>
      <c r="J117" s="27"/>
      <c r="K117" s="125"/>
      <c r="L117" s="125"/>
      <c r="M117" s="82"/>
      <c r="AA117" s="135">
        <v>543.61794146639</v>
      </c>
      <c r="AB117" s="139" t="str">
        <f>VLOOKUP(I117,#REF!,4,0)</f>
        <v>0</v>
      </c>
      <c r="AC117" s="137">
        <f>ROUND(AB117/1.3*1.2644,2)</f>
        <v>0</v>
      </c>
      <c r="AD117" s="137">
        <f>AC117*F117-AA117*F117</f>
        <v>-846717.56091039</v>
      </c>
    </row>
    <row r="118" spans="1:256" customHeight="1" ht="15" hidden="true" outlineLevel="1" s="30" customFormat="1">
      <c r="A118" s="147"/>
      <c r="B118" s="26"/>
      <c r="C118" s="27" t="s">
        <v>264</v>
      </c>
      <c r="D118" s="28" t="s">
        <v>91</v>
      </c>
      <c r="E118" s="26" t="s">
        <v>78</v>
      </c>
      <c r="F118" s="29">
        <v>1557.56</v>
      </c>
      <c r="G118" s="81">
        <v>226329.04</v>
      </c>
      <c r="H118" s="27" t="s">
        <v>85</v>
      </c>
      <c r="I118" s="27" t="s">
        <v>92</v>
      </c>
      <c r="J118" s="27"/>
      <c r="K118" s="125"/>
      <c r="L118" s="125"/>
      <c r="M118" s="82"/>
      <c r="AA118" s="135">
        <v>139.4866407785</v>
      </c>
      <c r="AB118" s="139" t="str">
        <f>VLOOKUP(I118,#REF!,4,0)</f>
        <v>0</v>
      </c>
      <c r="AC118" s="137">
        <f>ROUND(AB118/1.3*1.2644,2)</f>
        <v>0</v>
      </c>
      <c r="AD118" s="137">
        <f>AC118*F118-AA118*F118</f>
        <v>-217258.81221096</v>
      </c>
    </row>
    <row r="119" spans="1:256" customHeight="1" ht="15" hidden="true" outlineLevel="1" s="30" customFormat="1">
      <c r="A119" s="147"/>
      <c r="B119" s="26"/>
      <c r="C119" s="27" t="s">
        <v>265</v>
      </c>
      <c r="D119" s="28" t="s">
        <v>94</v>
      </c>
      <c r="E119" s="26" t="s">
        <v>95</v>
      </c>
      <c r="F119" s="29">
        <v>140479.51</v>
      </c>
      <c r="G119" s="81">
        <v>1543869.81</v>
      </c>
      <c r="H119" s="27" t="s">
        <v>85</v>
      </c>
      <c r="I119" s="27" t="s">
        <v>96</v>
      </c>
      <c r="J119" s="27"/>
      <c r="K119" s="125"/>
      <c r="L119" s="125"/>
      <c r="M119" s="82"/>
      <c r="AA119" s="135">
        <v>11.251512098948</v>
      </c>
      <c r="AB119" s="139" t="str">
        <f>VLOOKUP(I119,#REF!,4,0)</f>
        <v>0</v>
      </c>
      <c r="AC119" s="137">
        <f>ROUND(AB119/1.3*1.2644,2)</f>
        <v>0</v>
      </c>
      <c r="AD119" s="137">
        <f>AC119*F119-AA119*F119</f>
        <v>-1580606.9064193</v>
      </c>
    </row>
    <row r="120" spans="1:256" customHeight="1" ht="15" hidden="true" outlineLevel="1" s="30" customFormat="1">
      <c r="A120" s="147"/>
      <c r="B120" s="26"/>
      <c r="C120" s="27" t="s">
        <v>266</v>
      </c>
      <c r="D120" s="28" t="s">
        <v>199</v>
      </c>
      <c r="E120" s="26" t="s">
        <v>78</v>
      </c>
      <c r="F120" s="29">
        <v>49.88</v>
      </c>
      <c r="G120" s="81">
        <v>19887.65</v>
      </c>
      <c r="H120" s="27" t="s">
        <v>85</v>
      </c>
      <c r="I120" s="27" t="s">
        <v>200</v>
      </c>
      <c r="J120" s="27"/>
      <c r="K120" s="125"/>
      <c r="L120" s="125"/>
      <c r="M120" s="82"/>
      <c r="AA120" s="135">
        <v>444.84276968324</v>
      </c>
      <c r="AB120" s="139" t="str">
        <f>VLOOKUP(I120,#REF!,4,0)</f>
        <v>0</v>
      </c>
      <c r="AC120" s="137">
        <f>ROUND(AB120/1.3*1.2644,2)</f>
        <v>0</v>
      </c>
      <c r="AD120" s="137">
        <f>AC120*F120-AA120*F120</f>
        <v>-22188.7573518</v>
      </c>
    </row>
    <row r="121" spans="1:256" customHeight="1" ht="15" hidden="true" outlineLevel="1" s="30" customFormat="1">
      <c r="A121" s="147"/>
      <c r="B121" s="26"/>
      <c r="C121" s="27" t="s">
        <v>267</v>
      </c>
      <c r="D121" s="28" t="s">
        <v>202</v>
      </c>
      <c r="E121" s="26" t="s">
        <v>78</v>
      </c>
      <c r="F121" s="29">
        <v>6465.88</v>
      </c>
      <c r="G121" s="81">
        <v>173350.24</v>
      </c>
      <c r="H121" s="27" t="s">
        <v>85</v>
      </c>
      <c r="I121" s="27" t="s">
        <v>203</v>
      </c>
      <c r="J121" s="27"/>
      <c r="K121" s="125"/>
      <c r="L121" s="125"/>
      <c r="M121" s="82"/>
      <c r="AA121" s="135">
        <v>28.496695364348</v>
      </c>
      <c r="AB121" s="139" t="str">
        <f>VLOOKUP(I121,#REF!,4,0)</f>
        <v>0</v>
      </c>
      <c r="AC121" s="137">
        <f>ROUND(AB121/1.3*1.2644,2)</f>
        <v>0</v>
      </c>
      <c r="AD121" s="137">
        <f>AC121*F121-AA121*F121</f>
        <v>-184256.21262243</v>
      </c>
    </row>
    <row r="122" spans="1:256" customHeight="1" ht="30" hidden="true" outlineLevel="1" s="30" customFormat="1">
      <c r="A122" s="147"/>
      <c r="B122" s="26"/>
      <c r="C122" s="27" t="s">
        <v>268</v>
      </c>
      <c r="D122" s="28" t="s">
        <v>205</v>
      </c>
      <c r="E122" s="26" t="s">
        <v>84</v>
      </c>
      <c r="F122" s="29">
        <v>6418.15</v>
      </c>
      <c r="G122" s="81">
        <v>75470.51</v>
      </c>
      <c r="H122" s="27" t="s">
        <v>206</v>
      </c>
      <c r="I122" s="27" t="s">
        <v>207</v>
      </c>
      <c r="J122" s="27"/>
      <c r="K122" s="125"/>
      <c r="L122" s="125"/>
      <c r="M122" s="82"/>
      <c r="AA122" s="135">
        <v>11.171239881654</v>
      </c>
      <c r="AB122" s="139" t="str">
        <f>VLOOKUP(I122,#REF!,4,0)</f>
        <v>0</v>
      </c>
      <c r="AC122" s="137" t="str">
        <f>AB122/1.3*1.2644</f>
        <v>0</v>
      </c>
      <c r="AD122" s="137" t="str">
        <f>F122*AC122-F122*AA122</f>
        <v>0</v>
      </c>
    </row>
    <row r="123" spans="1:256" customHeight="1" ht="15" hidden="true" outlineLevel="1" s="30" customFormat="1">
      <c r="A123" s="147"/>
      <c r="B123" s="26"/>
      <c r="C123" s="27" t="s">
        <v>269</v>
      </c>
      <c r="D123" s="28" t="s">
        <v>54</v>
      </c>
      <c r="E123" s="26" t="s">
        <v>55</v>
      </c>
      <c r="F123" s="37">
        <v>0.05</v>
      </c>
      <c r="G123" s="87">
        <v>175791.649</v>
      </c>
      <c r="H123" s="27"/>
      <c r="I123" s="27"/>
      <c r="J123" s="27"/>
      <c r="K123" s="125"/>
      <c r="L123" s="125"/>
      <c r="M123" s="82"/>
      <c r="AA123" s="135"/>
      <c r="AB123" s="137"/>
      <c r="AC123" s="137"/>
      <c r="AD123" s="137"/>
    </row>
    <row r="124" spans="1:256" customHeight="1" ht="15" hidden="true" outlineLevel="1" s="30" customFormat="1">
      <c r="A124" s="147"/>
      <c r="B124" s="40">
        <v>4</v>
      </c>
      <c r="C124" s="41" t="s">
        <v>270</v>
      </c>
      <c r="D124" s="42" t="s">
        <v>216</v>
      </c>
      <c r="E124" s="41"/>
      <c r="F124" s="43"/>
      <c r="G124" s="88">
        <v>32392.6365</v>
      </c>
      <c r="H124" s="44"/>
      <c r="I124" s="45"/>
      <c r="J124" s="45"/>
      <c r="K124" s="128"/>
      <c r="L124" s="129"/>
      <c r="M124" s="89"/>
      <c r="AA124" s="135"/>
      <c r="AB124" s="137"/>
      <c r="AC124" s="137"/>
      <c r="AD124" s="137"/>
    </row>
    <row r="125" spans="1:256" customHeight="1" ht="30" hidden="true" outlineLevel="1" s="30" customFormat="1">
      <c r="A125" s="147"/>
      <c r="B125" s="26"/>
      <c r="C125" s="27" t="s">
        <v>271</v>
      </c>
      <c r="D125" s="28" t="s">
        <v>272</v>
      </c>
      <c r="E125" s="26" t="s">
        <v>84</v>
      </c>
      <c r="F125" s="29">
        <v>26.78</v>
      </c>
      <c r="G125" s="81">
        <v>1446.66</v>
      </c>
      <c r="H125" s="27" t="s">
        <v>85</v>
      </c>
      <c r="I125" s="27" t="s">
        <v>222</v>
      </c>
      <c r="J125" s="27"/>
      <c r="K125" s="125"/>
      <c r="L125" s="125"/>
      <c r="M125" s="82"/>
      <c r="AA125" s="135">
        <v>57.849482082524</v>
      </c>
      <c r="AB125" s="139" t="str">
        <f>VLOOKUP(I125,#REF!,4,0)</f>
        <v>0</v>
      </c>
      <c r="AC125" s="137">
        <f>ROUND(AB125/1.3*1.2644,2)</f>
        <v>0</v>
      </c>
      <c r="AD125" s="137">
        <f>AC125*F125-AA125*F125</f>
        <v>-1549.20913017</v>
      </c>
    </row>
    <row r="126" spans="1:256" customHeight="1" ht="30" hidden="true" outlineLevel="1" s="30" customFormat="1">
      <c r="A126" s="147"/>
      <c r="B126" s="26"/>
      <c r="C126" s="27" t="s">
        <v>273</v>
      </c>
      <c r="D126" s="28" t="s">
        <v>274</v>
      </c>
      <c r="E126" s="26" t="s">
        <v>84</v>
      </c>
      <c r="F126" s="29">
        <v>400.92</v>
      </c>
      <c r="G126" s="81">
        <v>29403.47</v>
      </c>
      <c r="H126" s="27" t="s">
        <v>85</v>
      </c>
      <c r="I126" s="27" t="s">
        <v>219</v>
      </c>
      <c r="J126" s="27"/>
      <c r="K126" s="125"/>
      <c r="L126" s="125"/>
      <c r="M126" s="82"/>
      <c r="AA126" s="135">
        <v>79.349254496109</v>
      </c>
      <c r="AB126" s="139" t="str">
        <f>VLOOKUP(I126,#REF!,4,0)</f>
        <v>0</v>
      </c>
      <c r="AC126" s="137">
        <f>ROUND(AB126/1.3*1.2644,2)</f>
        <v>0</v>
      </c>
      <c r="AD126" s="137">
        <f>AC126*F126-AA126*F126</f>
        <v>-31812.70311258</v>
      </c>
    </row>
    <row r="127" spans="1:256" customHeight="1" ht="15" hidden="true" outlineLevel="1" s="30" customFormat="1">
      <c r="A127" s="147"/>
      <c r="B127" s="26"/>
      <c r="C127" s="27" t="s">
        <v>275</v>
      </c>
      <c r="D127" s="28" t="s">
        <v>54</v>
      </c>
      <c r="E127" s="26" t="s">
        <v>55</v>
      </c>
      <c r="F127" s="37">
        <v>0.05</v>
      </c>
      <c r="G127" s="87">
        <v>1542.5065</v>
      </c>
      <c r="H127" s="27"/>
      <c r="I127" s="27"/>
      <c r="J127" s="27"/>
      <c r="K127" s="125"/>
      <c r="L127" s="125"/>
      <c r="M127" s="82"/>
      <c r="AA127" s="135"/>
      <c r="AB127" s="137"/>
      <c r="AC127" s="137"/>
      <c r="AD127" s="137"/>
    </row>
    <row r="128" spans="1:256" customHeight="1" ht="15" hidden="true" outlineLevel="1" s="30" customFormat="1">
      <c r="A128" s="147"/>
      <c r="B128" s="40">
        <v>4</v>
      </c>
      <c r="C128" s="41" t="s">
        <v>276</v>
      </c>
      <c r="D128" s="42" t="s">
        <v>277</v>
      </c>
      <c r="E128" s="41"/>
      <c r="F128" s="43"/>
      <c r="G128" s="88">
        <v>616020.2472522</v>
      </c>
      <c r="H128" s="44"/>
      <c r="I128" s="45"/>
      <c r="J128" s="45"/>
      <c r="K128" s="128"/>
      <c r="L128" s="129"/>
      <c r="M128" s="89"/>
      <c r="AA128" s="135"/>
      <c r="AB128" s="137"/>
      <c r="AC128" s="137"/>
      <c r="AD128" s="137"/>
    </row>
    <row r="129" spans="1:256" customHeight="1" ht="15" hidden="true" outlineLevel="1" s="30" customFormat="1">
      <c r="A129" s="147"/>
      <c r="B129" s="46">
        <v>5</v>
      </c>
      <c r="C129" s="47" t="s">
        <v>278</v>
      </c>
      <c r="D129" s="48" t="s">
        <v>279</v>
      </c>
      <c r="E129" s="47"/>
      <c r="F129" s="49"/>
      <c r="G129" s="90">
        <v>144069.354975</v>
      </c>
      <c r="H129" s="47"/>
      <c r="I129" s="47"/>
      <c r="J129" s="47"/>
      <c r="K129" s="132"/>
      <c r="L129" s="132"/>
      <c r="M129" s="91"/>
      <c r="AA129" s="135"/>
      <c r="AB129" s="137"/>
      <c r="AC129" s="137"/>
      <c r="AD129" s="137"/>
    </row>
    <row r="130" spans="1:256" customHeight="1" ht="75" hidden="true" outlineLevel="1" s="30" customFormat="1">
      <c r="A130" s="147"/>
      <c r="B130" s="26"/>
      <c r="C130" s="27" t="s">
        <v>280</v>
      </c>
      <c r="D130" s="28" t="s">
        <v>281</v>
      </c>
      <c r="E130" s="26" t="s">
        <v>42</v>
      </c>
      <c r="F130" s="29">
        <v>282.2</v>
      </c>
      <c r="G130" s="81">
        <v>22767.9</v>
      </c>
      <c r="H130" s="27" t="s">
        <v>85</v>
      </c>
      <c r="I130" s="27" t="s">
        <v>282</v>
      </c>
      <c r="J130" s="27"/>
      <c r="K130" s="125"/>
      <c r="L130" s="125"/>
      <c r="M130" s="82"/>
      <c r="AA130" s="135">
        <v>79.175311867718</v>
      </c>
      <c r="AB130" s="139" t="str">
        <f>VLOOKUP(I130,#REF!,4,0)</f>
        <v>0</v>
      </c>
      <c r="AC130" s="137">
        <f>ROUND(AB130/1.3*1.2644,2)</f>
        <v>0</v>
      </c>
      <c r="AD130" s="137">
        <f>AC130*F130-AA130*F130</f>
        <v>-22343.27300907</v>
      </c>
    </row>
    <row r="131" spans="1:256" customHeight="1" ht="75" hidden="true" outlineLevel="1" s="30" customFormat="1">
      <c r="A131" s="147"/>
      <c r="B131" s="26"/>
      <c r="C131" s="27" t="s">
        <v>283</v>
      </c>
      <c r="D131" s="28" t="s">
        <v>284</v>
      </c>
      <c r="E131" s="26" t="s">
        <v>42</v>
      </c>
      <c r="F131" s="29">
        <v>2.33</v>
      </c>
      <c r="G131" s="81">
        <v>4.89</v>
      </c>
      <c r="H131" s="27" t="s">
        <v>85</v>
      </c>
      <c r="I131" s="27" t="s">
        <v>285</v>
      </c>
      <c r="J131" s="27"/>
      <c r="K131" s="125"/>
      <c r="L131" s="125"/>
      <c r="M131" s="82"/>
      <c r="AA131" s="135">
        <v>2.0889705579399</v>
      </c>
      <c r="AB131" s="139" t="str">
        <f>VLOOKUP(I131,#REF!,4,0)</f>
        <v>0</v>
      </c>
      <c r="AC131" s="137">
        <f>ROUND(AB131/1.3*1.2644,2)</f>
        <v>0</v>
      </c>
      <c r="AD131" s="137">
        <f>AC131*F131-AA131*F131</f>
        <v>-4.8673014</v>
      </c>
    </row>
    <row r="132" spans="1:256" customHeight="1" ht="75" hidden="true" outlineLevel="1" s="30" customFormat="1">
      <c r="A132" s="147"/>
      <c r="B132" s="26"/>
      <c r="C132" s="27" t="s">
        <v>286</v>
      </c>
      <c r="D132" s="28" t="s">
        <v>287</v>
      </c>
      <c r="E132" s="26" t="s">
        <v>42</v>
      </c>
      <c r="F132" s="29">
        <v>40.86</v>
      </c>
      <c r="G132" s="81">
        <v>1429.28</v>
      </c>
      <c r="H132" s="27" t="s">
        <v>85</v>
      </c>
      <c r="I132" s="27" t="s">
        <v>288</v>
      </c>
      <c r="J132" s="27"/>
      <c r="K132" s="125"/>
      <c r="L132" s="125"/>
      <c r="M132" s="82"/>
      <c r="AA132" s="135">
        <v>37.861708899413</v>
      </c>
      <c r="AB132" s="139" t="str">
        <f>VLOOKUP(I132,#REF!,4,0)</f>
        <v>0</v>
      </c>
      <c r="AC132" s="137">
        <f>ROUND(AB132/1.3*1.2644,2)</f>
        <v>0</v>
      </c>
      <c r="AD132" s="137">
        <f>AC132*F132-AA132*F132</f>
        <v>-1547.02942563</v>
      </c>
    </row>
    <row r="133" spans="1:256" customHeight="1" ht="75" hidden="true" outlineLevel="1" s="30" customFormat="1">
      <c r="A133" s="147"/>
      <c r="B133" s="26"/>
      <c r="C133" s="27" t="s">
        <v>289</v>
      </c>
      <c r="D133" s="28" t="s">
        <v>290</v>
      </c>
      <c r="E133" s="26" t="s">
        <v>42</v>
      </c>
      <c r="F133" s="29">
        <v>36.77</v>
      </c>
      <c r="G133" s="81">
        <v>1044.64</v>
      </c>
      <c r="H133" s="27" t="s">
        <v>85</v>
      </c>
      <c r="I133" s="27" t="s">
        <v>291</v>
      </c>
      <c r="J133" s="27"/>
      <c r="K133" s="125"/>
      <c r="L133" s="125"/>
      <c r="M133" s="82"/>
      <c r="AA133" s="135">
        <v>31.774348534675</v>
      </c>
      <c r="AB133" s="139" t="str">
        <f>VLOOKUP(I133,#REF!,4,0)</f>
        <v>0</v>
      </c>
      <c r="AC133" s="137">
        <f>ROUND(AB133/1.3*1.2644,2)</f>
        <v>0</v>
      </c>
      <c r="AD133" s="137">
        <f>AC133*F133-AA133*F133</f>
        <v>-1168.34279562</v>
      </c>
    </row>
    <row r="134" spans="1:256" customHeight="1" ht="75" hidden="true" outlineLevel="1" s="30" customFormat="1">
      <c r="A134" s="147"/>
      <c r="B134" s="26"/>
      <c r="C134" s="27" t="s">
        <v>292</v>
      </c>
      <c r="D134" s="28" t="s">
        <v>293</v>
      </c>
      <c r="E134" s="26" t="s">
        <v>42</v>
      </c>
      <c r="F134" s="29">
        <v>27.1</v>
      </c>
      <c r="G134" s="81">
        <v>572.62</v>
      </c>
      <c r="H134" s="27" t="s">
        <v>85</v>
      </c>
      <c r="I134" s="27" t="s">
        <v>294</v>
      </c>
      <c r="J134" s="27"/>
      <c r="K134" s="125"/>
      <c r="L134" s="125"/>
      <c r="M134" s="82"/>
      <c r="AA134" s="135">
        <v>22.182025279705</v>
      </c>
      <c r="AB134" s="139" t="str">
        <f>VLOOKUP(I134,#REF!,4,0)</f>
        <v>0</v>
      </c>
      <c r="AC134" s="137">
        <f>ROUND(AB134/1.3*1.2644,2)</f>
        <v>0</v>
      </c>
      <c r="AD134" s="137">
        <f>AC134*F134-AA134*F134</f>
        <v>-601.13288508</v>
      </c>
    </row>
    <row r="135" spans="1:256" customHeight="1" ht="75" hidden="true" outlineLevel="1" s="30" customFormat="1">
      <c r="A135" s="147"/>
      <c r="B135" s="26"/>
      <c r="C135" s="27" t="s">
        <v>295</v>
      </c>
      <c r="D135" s="28" t="s">
        <v>296</v>
      </c>
      <c r="E135" s="26" t="s">
        <v>42</v>
      </c>
      <c r="F135" s="29">
        <v>7.89</v>
      </c>
      <c r="G135" s="81">
        <v>149.04</v>
      </c>
      <c r="H135" s="27" t="s">
        <v>85</v>
      </c>
      <c r="I135" s="27" t="s">
        <v>297</v>
      </c>
      <c r="J135" s="27"/>
      <c r="K135" s="125"/>
      <c r="L135" s="125"/>
      <c r="M135" s="82"/>
      <c r="AA135" s="135">
        <v>18.717398368821</v>
      </c>
      <c r="AB135" s="139" t="str">
        <f>VLOOKUP(I135,#REF!,4,0)</f>
        <v>0</v>
      </c>
      <c r="AC135" s="137">
        <f>ROUND(AB135/1.3*1.2644,2)</f>
        <v>0</v>
      </c>
      <c r="AD135" s="137">
        <f>AC135*F135-AA135*F135</f>
        <v>-147.68027313</v>
      </c>
    </row>
    <row r="136" spans="1:256" customHeight="1" ht="75" hidden="true" outlineLevel="1" s="30" customFormat="1">
      <c r="A136" s="147"/>
      <c r="B136" s="26"/>
      <c r="C136" s="27" t="s">
        <v>298</v>
      </c>
      <c r="D136" s="28" t="s">
        <v>299</v>
      </c>
      <c r="E136" s="26" t="s">
        <v>47</v>
      </c>
      <c r="F136" s="29">
        <v>2</v>
      </c>
      <c r="G136" s="81">
        <v>964.610632</v>
      </c>
      <c r="H136" s="27" t="s">
        <v>152</v>
      </c>
      <c r="I136" s="27" t="s">
        <v>300</v>
      </c>
      <c r="J136" s="27"/>
      <c r="K136" s="125"/>
      <c r="L136" s="125"/>
      <c r="M136" s="82"/>
      <c r="AA136" s="135">
        <v>475.78929294</v>
      </c>
      <c r="AB136" s="137" t="s">
        <v>144</v>
      </c>
      <c r="AC136" s="137"/>
      <c r="AD136" s="137"/>
    </row>
    <row r="137" spans="1:256" customHeight="1" ht="30" hidden="true" outlineLevel="1" s="30" customFormat="1">
      <c r="A137" s="147"/>
      <c r="B137" s="26"/>
      <c r="C137" s="27" t="s">
        <v>301</v>
      </c>
      <c r="D137" s="28" t="s">
        <v>302</v>
      </c>
      <c r="E137" s="26" t="s">
        <v>47</v>
      </c>
      <c r="F137" s="29">
        <v>4</v>
      </c>
      <c r="G137" s="81">
        <v>1929.210538</v>
      </c>
      <c r="H137" s="27" t="s">
        <v>152</v>
      </c>
      <c r="I137" s="27" t="s">
        <v>300</v>
      </c>
      <c r="J137" s="27"/>
      <c r="K137" s="125"/>
      <c r="L137" s="125"/>
      <c r="M137" s="82"/>
      <c r="AA137" s="135">
        <v>475.7866476675</v>
      </c>
      <c r="AB137" s="137" t="s">
        <v>144</v>
      </c>
      <c r="AC137" s="137"/>
      <c r="AD137" s="137"/>
    </row>
    <row r="138" spans="1:256" customHeight="1" ht="30" hidden="true" outlineLevel="1" s="30" customFormat="1">
      <c r="A138" s="147"/>
      <c r="B138" s="26"/>
      <c r="C138" s="27" t="s">
        <v>303</v>
      </c>
      <c r="D138" s="28" t="s">
        <v>304</v>
      </c>
      <c r="E138" s="26" t="s">
        <v>47</v>
      </c>
      <c r="F138" s="29">
        <v>4</v>
      </c>
      <c r="G138" s="81">
        <v>1929.210538</v>
      </c>
      <c r="H138" s="27" t="s">
        <v>152</v>
      </c>
      <c r="I138" s="27" t="s">
        <v>300</v>
      </c>
      <c r="J138" s="27"/>
      <c r="K138" s="125"/>
      <c r="L138" s="125"/>
      <c r="M138" s="82"/>
      <c r="AA138" s="135">
        <v>475.7866476675</v>
      </c>
      <c r="AB138" s="137" t="s">
        <v>144</v>
      </c>
      <c r="AC138" s="137"/>
      <c r="AD138" s="137"/>
    </row>
    <row r="139" spans="1:256" customHeight="1" ht="30" hidden="true" outlineLevel="1" s="30" customFormat="1">
      <c r="A139" s="147"/>
      <c r="B139" s="26"/>
      <c r="C139" s="27" t="s">
        <v>305</v>
      </c>
      <c r="D139" s="28" t="s">
        <v>306</v>
      </c>
      <c r="E139" s="26" t="s">
        <v>47</v>
      </c>
      <c r="F139" s="29">
        <v>1</v>
      </c>
      <c r="G139" s="81">
        <v>482.305316</v>
      </c>
      <c r="H139" s="27" t="s">
        <v>152</v>
      </c>
      <c r="I139" s="27" t="s">
        <v>300</v>
      </c>
      <c r="J139" s="27"/>
      <c r="K139" s="125"/>
      <c r="L139" s="125"/>
      <c r="M139" s="82"/>
      <c r="AA139" s="135">
        <v>475.78929294</v>
      </c>
      <c r="AB139" s="137" t="s">
        <v>144</v>
      </c>
      <c r="AC139" s="137"/>
      <c r="AD139" s="137"/>
    </row>
    <row r="140" spans="1:256" customHeight="1" ht="30" hidden="true" outlineLevel="1" s="30" customFormat="1">
      <c r="A140" s="147"/>
      <c r="B140" s="26"/>
      <c r="C140" s="27" t="s">
        <v>307</v>
      </c>
      <c r="D140" s="28" t="s">
        <v>308</v>
      </c>
      <c r="E140" s="26" t="s">
        <v>47</v>
      </c>
      <c r="F140" s="29">
        <v>2</v>
      </c>
      <c r="G140" s="81">
        <v>964.610632</v>
      </c>
      <c r="H140" s="27" t="s">
        <v>152</v>
      </c>
      <c r="I140" s="27" t="s">
        <v>300</v>
      </c>
      <c r="J140" s="27"/>
      <c r="K140" s="125"/>
      <c r="L140" s="125"/>
      <c r="M140" s="82"/>
      <c r="AA140" s="135">
        <v>475.78929294</v>
      </c>
      <c r="AB140" s="137" t="s">
        <v>144</v>
      </c>
      <c r="AC140" s="137"/>
      <c r="AD140" s="137"/>
    </row>
    <row r="141" spans="1:256" customHeight="1" ht="15" hidden="true" outlineLevel="1" s="30" customFormat="1">
      <c r="A141" s="147"/>
      <c r="B141" s="26"/>
      <c r="C141" s="27" t="s">
        <v>309</v>
      </c>
      <c r="D141" s="28" t="s">
        <v>310</v>
      </c>
      <c r="E141" s="26" t="s">
        <v>47</v>
      </c>
      <c r="F141" s="29">
        <v>11</v>
      </c>
      <c r="G141" s="81">
        <v>1058.591844</v>
      </c>
      <c r="H141" s="27" t="s">
        <v>152</v>
      </c>
      <c r="I141" s="27">
        <v>31102</v>
      </c>
      <c r="J141" s="27"/>
      <c r="K141" s="125"/>
      <c r="L141" s="125"/>
      <c r="M141" s="82"/>
      <c r="AA141" s="135">
        <v>94.935463314545</v>
      </c>
      <c r="AB141" s="137" t="s">
        <v>144</v>
      </c>
      <c r="AC141" s="137"/>
      <c r="AD141" s="137"/>
    </row>
    <row r="142" spans="1:256" customHeight="1" ht="15" hidden="true" outlineLevel="1" s="30" customFormat="1">
      <c r="A142" s="147"/>
      <c r="B142" s="26"/>
      <c r="C142" s="27" t="s">
        <v>311</v>
      </c>
      <c r="D142" s="28" t="s">
        <v>312</v>
      </c>
      <c r="E142" s="26" t="s">
        <v>47</v>
      </c>
      <c r="F142" s="29">
        <v>10</v>
      </c>
      <c r="G142" s="81">
        <v>5802.4</v>
      </c>
      <c r="H142" s="27" t="s">
        <v>85</v>
      </c>
      <c r="I142" s="27" t="s">
        <v>313</v>
      </c>
      <c r="J142" s="27"/>
      <c r="K142" s="125"/>
      <c r="L142" s="125"/>
      <c r="M142" s="82"/>
      <c r="AA142" s="135">
        <v>612.223983618</v>
      </c>
      <c r="AB142" s="139" t="str">
        <f>VLOOKUP(I142,#REF!,4,0)</f>
        <v>0</v>
      </c>
      <c r="AC142" s="137">
        <f>ROUND(AB142/1.3*1.2644,2)</f>
        <v>0</v>
      </c>
      <c r="AD142" s="137">
        <f>AC142*F142-AA142*F142</f>
        <v>-6122.23983618</v>
      </c>
    </row>
    <row r="143" spans="1:256" customHeight="1" ht="30" hidden="true" outlineLevel="1" s="30" customFormat="1">
      <c r="A143" s="147"/>
      <c r="B143" s="26"/>
      <c r="C143" s="27" t="s">
        <v>314</v>
      </c>
      <c r="D143" s="28" t="s">
        <v>315</v>
      </c>
      <c r="E143" s="26" t="s">
        <v>47</v>
      </c>
      <c r="F143" s="29">
        <v>1</v>
      </c>
      <c r="G143" s="81">
        <v>1009.44</v>
      </c>
      <c r="H143" s="27" t="s">
        <v>85</v>
      </c>
      <c r="I143" s="27" t="s">
        <v>316</v>
      </c>
      <c r="J143" s="27"/>
      <c r="K143" s="125"/>
      <c r="L143" s="125"/>
      <c r="M143" s="82"/>
      <c r="AA143" s="135">
        <v>1109.25798906</v>
      </c>
      <c r="AB143" s="139" t="str">
        <f>VLOOKUP(I143,#REF!,4,0)</f>
        <v>0</v>
      </c>
      <c r="AC143" s="137">
        <f>ROUND(AB143/1.3*1.2644,2)</f>
        <v>0</v>
      </c>
      <c r="AD143" s="137">
        <f>AC143*F143-AA143*F143</f>
        <v>-1109.25798906</v>
      </c>
    </row>
    <row r="144" spans="1:256" customHeight="1" ht="15" hidden="true" outlineLevel="1" s="30" customFormat="1">
      <c r="A144" s="147"/>
      <c r="B144" s="26"/>
      <c r="C144" s="27" t="s">
        <v>317</v>
      </c>
      <c r="D144" s="28" t="s">
        <v>318</v>
      </c>
      <c r="E144" s="26" t="s">
        <v>47</v>
      </c>
      <c r="F144" s="29">
        <v>2</v>
      </c>
      <c r="G144" s="81">
        <v>912.3</v>
      </c>
      <c r="H144" s="27" t="s">
        <v>85</v>
      </c>
      <c r="I144" s="27" t="s">
        <v>319</v>
      </c>
      <c r="J144" s="27"/>
      <c r="K144" s="125"/>
      <c r="L144" s="125"/>
      <c r="M144" s="82"/>
      <c r="AA144" s="135">
        <v>479.307505365</v>
      </c>
      <c r="AB144" s="139" t="str">
        <f>VLOOKUP(I144,#REF!,4,0)</f>
        <v>0</v>
      </c>
      <c r="AC144" s="137">
        <f>ROUND(AB144/1.3*1.2644,2)</f>
        <v>0</v>
      </c>
      <c r="AD144" s="137">
        <f>AC144*F144-AA144*F144</f>
        <v>-958.61501073</v>
      </c>
    </row>
    <row r="145" spans="1:256" customHeight="1" ht="75" hidden="true" outlineLevel="1" s="30" customFormat="1">
      <c r="A145" s="147"/>
      <c r="B145" s="26"/>
      <c r="C145" s="27" t="s">
        <v>320</v>
      </c>
      <c r="D145" s="28" t="s">
        <v>321</v>
      </c>
      <c r="E145" s="26" t="s">
        <v>47</v>
      </c>
      <c r="F145" s="29">
        <v>1</v>
      </c>
      <c r="G145" s="81">
        <v>63.73</v>
      </c>
      <c r="H145" s="27" t="s">
        <v>85</v>
      </c>
      <c r="I145" s="27" t="s">
        <v>322</v>
      </c>
      <c r="J145" s="27"/>
      <c r="K145" s="125"/>
      <c r="L145" s="125"/>
      <c r="M145" s="82"/>
      <c r="AA145" s="135">
        <v>68.01524652</v>
      </c>
      <c r="AB145" s="139" t="str">
        <f>VLOOKUP(I145,#REF!,4,0)</f>
        <v>0</v>
      </c>
      <c r="AC145" s="137">
        <f>ROUND(AB145/1.3*1.2644,2)</f>
        <v>0</v>
      </c>
      <c r="AD145" s="137">
        <f>AC145*F145-AA145*F145</f>
        <v>-68.01524652</v>
      </c>
    </row>
    <row r="146" spans="1:256" customHeight="1" ht="75" hidden="true" outlineLevel="1" s="30" customFormat="1">
      <c r="A146" s="147"/>
      <c r="B146" s="26"/>
      <c r="C146" s="27" t="s">
        <v>323</v>
      </c>
      <c r="D146" s="28" t="s">
        <v>324</v>
      </c>
      <c r="E146" s="26" t="s">
        <v>42</v>
      </c>
      <c r="F146" s="29">
        <v>25.65</v>
      </c>
      <c r="G146" s="81">
        <v>63.61</v>
      </c>
      <c r="H146" s="27" t="s">
        <v>85</v>
      </c>
      <c r="I146" s="27" t="s">
        <v>325</v>
      </c>
      <c r="J146" s="27"/>
      <c r="K146" s="125"/>
      <c r="L146" s="125"/>
      <c r="M146" s="82"/>
      <c r="AA146" s="135">
        <v>2.4751087719298</v>
      </c>
      <c r="AB146" s="139" t="str">
        <f>VLOOKUP(I146,#REF!,4,0)</f>
        <v>0</v>
      </c>
      <c r="AC146" s="137">
        <f>ROUND(AB146/1.3*1.2644,2)</f>
        <v>0</v>
      </c>
      <c r="AD146" s="137">
        <f>AC146*F146-AA146*F146</f>
        <v>-63.48654</v>
      </c>
    </row>
    <row r="147" spans="1:256" customHeight="1" ht="75" hidden="true" outlineLevel="1" s="30" customFormat="1">
      <c r="A147" s="147"/>
      <c r="B147" s="26"/>
      <c r="C147" s="27" t="s">
        <v>326</v>
      </c>
      <c r="D147" s="28" t="s">
        <v>324</v>
      </c>
      <c r="E147" s="26" t="s">
        <v>42</v>
      </c>
      <c r="F147" s="29">
        <v>261.46</v>
      </c>
      <c r="G147" s="81">
        <v>549.07</v>
      </c>
      <c r="H147" s="27" t="s">
        <v>85</v>
      </c>
      <c r="I147" s="27" t="s">
        <v>285</v>
      </c>
      <c r="J147" s="27"/>
      <c r="K147" s="125"/>
      <c r="L147" s="125"/>
      <c r="M147" s="82"/>
      <c r="AA147" s="135">
        <v>2.0870801402891</v>
      </c>
      <c r="AB147" s="139" t="str">
        <f>VLOOKUP(I147,#REF!,4,0)</f>
        <v>0</v>
      </c>
      <c r="AC147" s="137">
        <f>ROUND(AB147/1.3*1.2644,2)</f>
        <v>0</v>
      </c>
      <c r="AD147" s="137">
        <f>AC147*F147-AA147*F147</f>
        <v>-545.68797348</v>
      </c>
    </row>
    <row r="148" spans="1:256" customHeight="1" ht="75" hidden="true" outlineLevel="1" s="30" customFormat="1">
      <c r="A148" s="147"/>
      <c r="B148" s="26"/>
      <c r="C148" s="27" t="s">
        <v>327</v>
      </c>
      <c r="D148" s="28" t="s">
        <v>328</v>
      </c>
      <c r="E148" s="26" t="s">
        <v>42</v>
      </c>
      <c r="F148" s="29">
        <v>383.67</v>
      </c>
      <c r="G148" s="81">
        <v>1277.62</v>
      </c>
      <c r="H148" s="27" t="s">
        <v>85</v>
      </c>
      <c r="I148" s="27" t="s">
        <v>329</v>
      </c>
      <c r="J148" s="27"/>
      <c r="K148" s="125"/>
      <c r="L148" s="125"/>
      <c r="M148" s="82"/>
      <c r="AA148" s="135">
        <v>3.304553254281</v>
      </c>
      <c r="AB148" s="139" t="str">
        <f>VLOOKUP(I148,#REF!,4,0)</f>
        <v>0</v>
      </c>
      <c r="AC148" s="137">
        <f>ROUND(AB148/1.3*1.2644,2)</f>
        <v>0</v>
      </c>
      <c r="AD148" s="137">
        <f>AC148*F148-AA148*F148</f>
        <v>-1267.85794707</v>
      </c>
    </row>
    <row r="149" spans="1:256" customHeight="1" ht="75" hidden="true" outlineLevel="1" s="30" customFormat="1">
      <c r="A149" s="147"/>
      <c r="B149" s="26"/>
      <c r="C149" s="27" t="s">
        <v>330</v>
      </c>
      <c r="D149" s="28" t="s">
        <v>331</v>
      </c>
      <c r="E149" s="26" t="s">
        <v>42</v>
      </c>
      <c r="F149" s="29">
        <v>2.4</v>
      </c>
      <c r="G149" s="81">
        <v>5.04</v>
      </c>
      <c r="H149" s="27" t="s">
        <v>85</v>
      </c>
      <c r="I149" s="27" t="s">
        <v>285</v>
      </c>
      <c r="J149" s="27"/>
      <c r="K149" s="125"/>
      <c r="L149" s="125"/>
      <c r="M149" s="82"/>
      <c r="AA149" s="135">
        <v>2.0853564875</v>
      </c>
      <c r="AB149" s="139" t="str">
        <f>VLOOKUP(I149,#REF!,4,0)</f>
        <v>0</v>
      </c>
      <c r="AC149" s="137">
        <f>ROUND(AB149/1.3*1.2644,2)</f>
        <v>0</v>
      </c>
      <c r="AD149" s="137">
        <f>AC149*F149-AA149*F149</f>
        <v>-5.00485557</v>
      </c>
    </row>
    <row r="150" spans="1:256" customHeight="1" ht="75" hidden="true" outlineLevel="1" s="30" customFormat="1">
      <c r="A150" s="147"/>
      <c r="B150" s="26"/>
      <c r="C150" s="27" t="s">
        <v>332</v>
      </c>
      <c r="D150" s="28" t="s">
        <v>331</v>
      </c>
      <c r="E150" s="26" t="s">
        <v>42</v>
      </c>
      <c r="F150" s="29">
        <v>4.44</v>
      </c>
      <c r="G150" s="81">
        <v>11.01</v>
      </c>
      <c r="H150" s="27" t="s">
        <v>85</v>
      </c>
      <c r="I150" s="27" t="s">
        <v>325</v>
      </c>
      <c r="J150" s="27"/>
      <c r="K150" s="125"/>
      <c r="L150" s="125"/>
      <c r="M150" s="82"/>
      <c r="AA150" s="135">
        <v>2.4760703851351</v>
      </c>
      <c r="AB150" s="139" t="str">
        <f>VLOOKUP(I150,#REF!,4,0)</f>
        <v>0</v>
      </c>
      <c r="AC150" s="137">
        <f>ROUND(AB150/1.3*1.2644,2)</f>
        <v>0</v>
      </c>
      <c r="AD150" s="137">
        <f>AC150*F150-AA150*F150</f>
        <v>-10.99375251</v>
      </c>
    </row>
    <row r="151" spans="1:256" customHeight="1" ht="75" hidden="true" outlineLevel="1" s="30" customFormat="1">
      <c r="A151" s="147"/>
      <c r="B151" s="26"/>
      <c r="C151" s="27" t="s">
        <v>333</v>
      </c>
      <c r="D151" s="28" t="s">
        <v>331</v>
      </c>
      <c r="E151" s="26" t="s">
        <v>42</v>
      </c>
      <c r="F151" s="29">
        <v>19.12</v>
      </c>
      <c r="G151" s="81">
        <v>63.67</v>
      </c>
      <c r="H151" s="27" t="s">
        <v>85</v>
      </c>
      <c r="I151" s="27" t="s">
        <v>329</v>
      </c>
      <c r="J151" s="27"/>
      <c r="K151" s="125"/>
      <c r="L151" s="125"/>
      <c r="M151" s="82"/>
      <c r="AA151" s="135">
        <v>3.3043770078452</v>
      </c>
      <c r="AB151" s="139" t="str">
        <f>VLOOKUP(I151,#REF!,4,0)</f>
        <v>0</v>
      </c>
      <c r="AC151" s="137">
        <f>ROUND(AB151/1.3*1.2644,2)</f>
        <v>0</v>
      </c>
      <c r="AD151" s="137">
        <f>AC151*F151-AA151*F151</f>
        <v>-63.17968839</v>
      </c>
    </row>
    <row r="152" spans="1:256" customHeight="1" ht="45" hidden="true" outlineLevel="1" s="30" customFormat="1">
      <c r="A152" s="147"/>
      <c r="B152" s="26"/>
      <c r="C152" s="27" t="s">
        <v>334</v>
      </c>
      <c r="D152" s="28" t="s">
        <v>335</v>
      </c>
      <c r="E152" s="26" t="s">
        <v>47</v>
      </c>
      <c r="F152" s="29">
        <v>13</v>
      </c>
      <c r="G152" s="81">
        <v>354.51</v>
      </c>
      <c r="H152" s="27" t="s">
        <v>85</v>
      </c>
      <c r="I152" s="27" t="s">
        <v>336</v>
      </c>
      <c r="J152" s="27"/>
      <c r="K152" s="125"/>
      <c r="L152" s="125"/>
      <c r="M152" s="82"/>
      <c r="AA152" s="135">
        <v>29.31287502</v>
      </c>
      <c r="AB152" s="139" t="str">
        <f>VLOOKUP(I152,#REF!,4,0)</f>
        <v>0</v>
      </c>
      <c r="AC152" s="137">
        <f>ROUND(AB152/1.3*1.2644,2)</f>
        <v>0</v>
      </c>
      <c r="AD152" s="137">
        <f>AC152*F152-AA152*F152</f>
        <v>-381.06737526</v>
      </c>
    </row>
    <row r="153" spans="1:256" customHeight="1" ht="15" hidden="true" outlineLevel="1" s="30" customFormat="1">
      <c r="A153" s="147"/>
      <c r="B153" s="26"/>
      <c r="C153" s="27" t="s">
        <v>337</v>
      </c>
      <c r="D153" s="28" t="s">
        <v>338</v>
      </c>
      <c r="E153" s="26" t="s">
        <v>47</v>
      </c>
      <c r="F153" s="29">
        <v>1</v>
      </c>
      <c r="G153" s="81">
        <v>102.62</v>
      </c>
      <c r="H153" s="27" t="s">
        <v>85</v>
      </c>
      <c r="I153" s="27" t="s">
        <v>339</v>
      </c>
      <c r="J153" s="27"/>
      <c r="K153" s="125"/>
      <c r="L153" s="125"/>
      <c r="M153" s="82"/>
      <c r="AA153" s="135">
        <v>116.63535507</v>
      </c>
      <c r="AB153" s="139" t="str">
        <f>VLOOKUP(I153,#REF!,4,0)</f>
        <v>0</v>
      </c>
      <c r="AC153" s="137">
        <f>ROUND(AB153/1.3*1.2644,2)</f>
        <v>0</v>
      </c>
      <c r="AD153" s="137">
        <f>AC153*F153-AA153*F153</f>
        <v>-116.63535507</v>
      </c>
    </row>
    <row r="154" spans="1:256" customHeight="1" ht="15" hidden="true" outlineLevel="1" s="30" customFormat="1">
      <c r="A154" s="147"/>
      <c r="B154" s="26"/>
      <c r="C154" s="27" t="s">
        <v>340</v>
      </c>
      <c r="D154" s="28" t="s">
        <v>341</v>
      </c>
      <c r="E154" s="26" t="s">
        <v>47</v>
      </c>
      <c r="F154" s="29">
        <v>1</v>
      </c>
      <c r="G154" s="81">
        <v>107.23</v>
      </c>
      <c r="H154" s="27" t="s">
        <v>85</v>
      </c>
      <c r="I154" s="27" t="s">
        <v>342</v>
      </c>
      <c r="J154" s="27"/>
      <c r="K154" s="125"/>
      <c r="L154" s="125"/>
      <c r="M154" s="82"/>
      <c r="AA154" s="135">
        <v>138.24194085</v>
      </c>
      <c r="AB154" s="139" t="str">
        <f>VLOOKUP(I154,#REF!,4,0)</f>
        <v>0</v>
      </c>
      <c r="AC154" s="137">
        <f>ROUND(AB154/1.3*1.2644,2)</f>
        <v>0</v>
      </c>
      <c r="AD154" s="137">
        <f>AC154*F154-AA154*F154</f>
        <v>-138.24194085</v>
      </c>
    </row>
    <row r="155" spans="1:256" customHeight="1" ht="15" hidden="true" outlineLevel="1" s="30" customFormat="1">
      <c r="A155" s="147"/>
      <c r="B155" s="26"/>
      <c r="C155" s="27" t="s">
        <v>343</v>
      </c>
      <c r="D155" s="28" t="s">
        <v>344</v>
      </c>
      <c r="E155" s="26" t="s">
        <v>47</v>
      </c>
      <c r="F155" s="29">
        <v>2</v>
      </c>
      <c r="G155" s="81">
        <v>9903.8</v>
      </c>
      <c r="H155" s="27" t="s">
        <v>85</v>
      </c>
      <c r="I155" s="27" t="s">
        <v>345</v>
      </c>
      <c r="J155" s="27"/>
      <c r="K155" s="125"/>
      <c r="L155" s="125"/>
      <c r="M155" s="82"/>
      <c r="AA155" s="135">
        <v>5562.061059945</v>
      </c>
      <c r="AB155" s="139" t="str">
        <f>VLOOKUP(I155,#REF!,4,0)</f>
        <v>0</v>
      </c>
      <c r="AC155" s="137">
        <f>ROUND(AB155/1.3*1.2644,2)</f>
        <v>0</v>
      </c>
      <c r="AD155" s="137">
        <f>AC155*F155-AA155*F155</f>
        <v>-11124.12211989</v>
      </c>
    </row>
    <row r="156" spans="1:256" customHeight="1" ht="15" hidden="true" outlineLevel="1" s="30" customFormat="1">
      <c r="A156" s="147"/>
      <c r="B156" s="26"/>
      <c r="C156" s="27" t="s">
        <v>346</v>
      </c>
      <c r="D156" s="28" t="s">
        <v>347</v>
      </c>
      <c r="E156" s="26" t="s">
        <v>47</v>
      </c>
      <c r="F156" s="29">
        <v>1</v>
      </c>
      <c r="G156" s="81">
        <v>3200.73</v>
      </c>
      <c r="H156" s="27" t="s">
        <v>85</v>
      </c>
      <c r="I156" s="27" t="s">
        <v>348</v>
      </c>
      <c r="J156" s="27"/>
      <c r="K156" s="125"/>
      <c r="L156" s="125"/>
      <c r="M156" s="82"/>
      <c r="AA156" s="135">
        <v>3653.13190359</v>
      </c>
      <c r="AB156" s="139" t="str">
        <f>VLOOKUP(I156,#REF!,4,0)</f>
        <v>0</v>
      </c>
      <c r="AC156" s="137">
        <f>ROUND(AB156/1.3*1.2644,2)</f>
        <v>0</v>
      </c>
      <c r="AD156" s="137">
        <f>AC156*F156-AA156*F156</f>
        <v>-3653.13190359</v>
      </c>
    </row>
    <row r="157" spans="1:256" customHeight="1" ht="15" hidden="true" outlineLevel="1" s="30" customFormat="1">
      <c r="A157" s="147"/>
      <c r="B157" s="26"/>
      <c r="C157" s="27" t="s">
        <v>349</v>
      </c>
      <c r="D157" s="28" t="s">
        <v>350</v>
      </c>
      <c r="E157" s="26" t="s">
        <v>47</v>
      </c>
      <c r="F157" s="29">
        <v>9</v>
      </c>
      <c r="G157" s="81">
        <v>438.12</v>
      </c>
      <c r="H157" s="27" t="s">
        <v>85</v>
      </c>
      <c r="I157" s="27" t="s">
        <v>351</v>
      </c>
      <c r="J157" s="27"/>
      <c r="K157" s="125"/>
      <c r="L157" s="125"/>
      <c r="M157" s="82"/>
      <c r="AA157" s="135">
        <v>50.103812503333</v>
      </c>
      <c r="AB157" s="139" t="str">
        <f>VLOOKUP(I157,#REF!,4,0)</f>
        <v>0</v>
      </c>
      <c r="AC157" s="137">
        <f>ROUND(AB157/1.3*1.2644,2)</f>
        <v>0</v>
      </c>
      <c r="AD157" s="137">
        <f>AC157*F157-AA157*F157</f>
        <v>-450.93431253</v>
      </c>
    </row>
    <row r="158" spans="1:256" customHeight="1" ht="15" hidden="true" outlineLevel="1" s="30" customFormat="1">
      <c r="A158" s="147"/>
      <c r="B158" s="26"/>
      <c r="C158" s="27" t="s">
        <v>352</v>
      </c>
      <c r="D158" s="28" t="s">
        <v>353</v>
      </c>
      <c r="E158" s="26" t="s">
        <v>47</v>
      </c>
      <c r="F158" s="29">
        <v>10</v>
      </c>
      <c r="G158" s="81">
        <v>1481.1</v>
      </c>
      <c r="H158" s="27" t="s">
        <v>85</v>
      </c>
      <c r="I158" s="27" t="s">
        <v>354</v>
      </c>
      <c r="J158" s="27"/>
      <c r="K158" s="125"/>
      <c r="L158" s="125"/>
      <c r="M158" s="82"/>
      <c r="AA158" s="135">
        <v>133.051916205</v>
      </c>
      <c r="AB158" s="139" t="str">
        <f>VLOOKUP(I158,#REF!,4,0)</f>
        <v>0</v>
      </c>
      <c r="AC158" s="137">
        <f>ROUND(AB158/1.3*1.2644,2)</f>
        <v>0</v>
      </c>
      <c r="AD158" s="137">
        <f>AC158*F158-AA158*F158</f>
        <v>-1330.51916205</v>
      </c>
    </row>
    <row r="159" spans="1:256" customHeight="1" ht="30" hidden="true" outlineLevel="1" s="30" customFormat="1">
      <c r="A159" s="147"/>
      <c r="B159" s="26"/>
      <c r="C159" s="27" t="s">
        <v>355</v>
      </c>
      <c r="D159" s="28" t="s">
        <v>356</v>
      </c>
      <c r="E159" s="26" t="s">
        <v>47</v>
      </c>
      <c r="F159" s="29">
        <v>14</v>
      </c>
      <c r="G159" s="81">
        <v>72760.24</v>
      </c>
      <c r="H159" s="27" t="s">
        <v>85</v>
      </c>
      <c r="I159" s="27" t="s">
        <v>357</v>
      </c>
      <c r="J159" s="27"/>
      <c r="K159" s="125"/>
      <c r="L159" s="125"/>
      <c r="M159" s="82"/>
      <c r="AA159" s="135">
        <v>5351.0907527721</v>
      </c>
      <c r="AB159" s="139" t="str">
        <f>VLOOKUP(I159,#REF!,4,0)</f>
        <v>0</v>
      </c>
      <c r="AC159" s="137">
        <f>ROUND(AB159/1.3*1.2644,2)</f>
        <v>0</v>
      </c>
      <c r="AD159" s="137">
        <f>AC159*F159-AA159*F159</f>
        <v>-74915.27053881</v>
      </c>
    </row>
    <row r="160" spans="1:256" customHeight="1" ht="15" hidden="true" outlineLevel="1" s="30" customFormat="1">
      <c r="A160" s="147"/>
      <c r="B160" s="26"/>
      <c r="C160" s="27" t="s">
        <v>358</v>
      </c>
      <c r="D160" s="28" t="s">
        <v>359</v>
      </c>
      <c r="E160" s="26" t="s">
        <v>47</v>
      </c>
      <c r="F160" s="29">
        <v>12</v>
      </c>
      <c r="G160" s="81">
        <v>1442.76</v>
      </c>
      <c r="H160" s="27" t="s">
        <v>85</v>
      </c>
      <c r="I160" s="27" t="s">
        <v>360</v>
      </c>
      <c r="J160" s="27"/>
      <c r="K160" s="125"/>
      <c r="L160" s="125"/>
      <c r="M160" s="82"/>
      <c r="AA160" s="135">
        <v>103.2705566425</v>
      </c>
      <c r="AB160" s="139" t="str">
        <f>VLOOKUP(I160,#REF!,4,0)</f>
        <v>0</v>
      </c>
      <c r="AC160" s="137">
        <f>ROUND(AB160/1.3*1.2644,2)</f>
        <v>0</v>
      </c>
      <c r="AD160" s="137">
        <f>AC160*F160-AA160*F160</f>
        <v>-1239.24667971</v>
      </c>
    </row>
    <row r="161" spans="1:256" customHeight="1" ht="15" hidden="true" outlineLevel="1" s="30" customFormat="1">
      <c r="A161" s="147"/>
      <c r="B161" s="26"/>
      <c r="C161" s="27" t="s">
        <v>361</v>
      </c>
      <c r="D161" s="28" t="s">
        <v>362</v>
      </c>
      <c r="E161" s="26" t="s">
        <v>47</v>
      </c>
      <c r="F161" s="29">
        <v>7</v>
      </c>
      <c r="G161" s="81">
        <v>2200.52</v>
      </c>
      <c r="H161" s="27" t="s">
        <v>85</v>
      </c>
      <c r="I161" s="27" t="s">
        <v>363</v>
      </c>
      <c r="J161" s="27"/>
      <c r="K161" s="125"/>
      <c r="L161" s="125"/>
      <c r="M161" s="82"/>
      <c r="AA161" s="135">
        <v>514.49189699143</v>
      </c>
      <c r="AB161" s="139" t="str">
        <f>VLOOKUP(I161,#REF!,4,0)</f>
        <v>0</v>
      </c>
      <c r="AC161" s="137">
        <f>ROUND(AB161/1.3*1.2644,2)</f>
        <v>0</v>
      </c>
      <c r="AD161" s="137">
        <f>AC161*F161-AA161*F161</f>
        <v>-3601.44327894</v>
      </c>
    </row>
    <row r="162" spans="1:256" customHeight="1" ht="15" hidden="true" outlineLevel="1" s="30" customFormat="1">
      <c r="A162" s="147"/>
      <c r="B162" s="26"/>
      <c r="C162" s="27" t="s">
        <v>364</v>
      </c>
      <c r="D162" s="28" t="s">
        <v>365</v>
      </c>
      <c r="E162" s="26" t="s">
        <v>47</v>
      </c>
      <c r="F162" s="29">
        <v>11</v>
      </c>
      <c r="G162" s="81">
        <v>2078.78</v>
      </c>
      <c r="H162" s="27" t="s">
        <v>85</v>
      </c>
      <c r="I162" s="27" t="s">
        <v>366</v>
      </c>
      <c r="J162" s="27"/>
      <c r="K162" s="125"/>
      <c r="L162" s="125"/>
      <c r="M162" s="82"/>
      <c r="AA162" s="135">
        <v>696.76381458273</v>
      </c>
      <c r="AB162" s="139" t="str">
        <f>VLOOKUP(I162,#REF!,4,0)</f>
        <v>0</v>
      </c>
      <c r="AC162" s="137">
        <f>ROUND(AB162/1.3*1.2644,2)</f>
        <v>0</v>
      </c>
      <c r="AD162" s="137">
        <f>AC162*F162-AA162*F162</f>
        <v>-7664.40196041</v>
      </c>
    </row>
    <row r="163" spans="1:256" customHeight="1" ht="15" hidden="true" outlineLevel="1" s="30" customFormat="1">
      <c r="A163" s="147"/>
      <c r="B163" s="26"/>
      <c r="C163" s="27" t="s">
        <v>367</v>
      </c>
      <c r="D163" s="28" t="s">
        <v>368</v>
      </c>
      <c r="E163" s="26" t="s">
        <v>47</v>
      </c>
      <c r="F163" s="29">
        <v>6</v>
      </c>
      <c r="G163" s="81">
        <v>83.7</v>
      </c>
      <c r="H163" s="27" t="s">
        <v>85</v>
      </c>
      <c r="I163" s="27" t="s">
        <v>369</v>
      </c>
      <c r="J163" s="27"/>
      <c r="K163" s="125"/>
      <c r="L163" s="125"/>
      <c r="M163" s="82"/>
      <c r="AA163" s="135">
        <v>15.545384725</v>
      </c>
      <c r="AB163" s="139" t="str">
        <f>VLOOKUP(I163,#REF!,4,0)</f>
        <v>0</v>
      </c>
      <c r="AC163" s="137">
        <f>ROUND(AB163/1.3*1.2644,2)</f>
        <v>0</v>
      </c>
      <c r="AD163" s="137">
        <f>AC163*F163-AA163*F163</f>
        <v>-93.27230835</v>
      </c>
    </row>
    <row r="164" spans="1:256" customHeight="1" ht="15" hidden="true" outlineLevel="1" s="30" customFormat="1">
      <c r="A164" s="147"/>
      <c r="B164" s="26"/>
      <c r="C164" s="27" t="s">
        <v>370</v>
      </c>
      <c r="D164" s="28" t="s">
        <v>54</v>
      </c>
      <c r="E164" s="26" t="s">
        <v>55</v>
      </c>
      <c r="F164" s="37">
        <v>0.05</v>
      </c>
      <c r="G164" s="87">
        <v>6860.445475</v>
      </c>
      <c r="H164" s="27"/>
      <c r="I164" s="27"/>
      <c r="J164" s="27"/>
      <c r="K164" s="125"/>
      <c r="L164" s="125"/>
      <c r="M164" s="82"/>
      <c r="AA164" s="135"/>
      <c r="AB164" s="137"/>
      <c r="AC164" s="137"/>
      <c r="AD164" s="137"/>
    </row>
    <row r="165" spans="1:256" customHeight="1" ht="15" hidden="true" outlineLevel="1" s="30" customFormat="1">
      <c r="A165" s="147"/>
      <c r="B165" s="46">
        <v>5</v>
      </c>
      <c r="C165" s="47" t="s">
        <v>371</v>
      </c>
      <c r="D165" s="48" t="s">
        <v>372</v>
      </c>
      <c r="E165" s="47"/>
      <c r="F165" s="49"/>
      <c r="G165" s="90">
        <v>121976.2215</v>
      </c>
      <c r="H165" s="47"/>
      <c r="I165" s="47"/>
      <c r="J165" s="47"/>
      <c r="K165" s="132"/>
      <c r="L165" s="132"/>
      <c r="M165" s="91"/>
      <c r="AA165" s="135"/>
      <c r="AB165" s="137"/>
      <c r="AC165" s="137"/>
      <c r="AD165" s="137"/>
    </row>
    <row r="166" spans="1:256" customHeight="1" ht="30" hidden="true" outlineLevel="1" s="30" customFormat="1">
      <c r="A166" s="147"/>
      <c r="B166" s="26"/>
      <c r="C166" s="27" t="s">
        <v>373</v>
      </c>
      <c r="D166" s="28" t="s">
        <v>374</v>
      </c>
      <c r="E166" s="26" t="s">
        <v>375</v>
      </c>
      <c r="F166" s="29">
        <v>4</v>
      </c>
      <c r="G166" s="81">
        <v>33633.04</v>
      </c>
      <c r="H166" s="27" t="s">
        <v>85</v>
      </c>
      <c r="I166" s="27" t="s">
        <v>376</v>
      </c>
      <c r="J166" s="27"/>
      <c r="K166" s="125"/>
      <c r="L166" s="125"/>
      <c r="M166" s="82"/>
      <c r="AA166" s="135">
        <v>9816.791416575</v>
      </c>
      <c r="AB166" s="139" t="str">
        <f>VLOOKUP(I166,#REF!,4,0)</f>
        <v>0</v>
      </c>
      <c r="AC166" s="137">
        <f>ROUND(AB166/1.3*1.2644,2)</f>
        <v>0</v>
      </c>
      <c r="AD166" s="137">
        <f>AC166*F166-AA166*F166</f>
        <v>-39267.1656663</v>
      </c>
    </row>
    <row r="167" spans="1:256" customHeight="1" ht="15" hidden="true" outlineLevel="1" s="30" customFormat="1">
      <c r="A167" s="147"/>
      <c r="B167" s="26"/>
      <c r="C167" s="27" t="s">
        <v>377</v>
      </c>
      <c r="D167" s="28" t="s">
        <v>378</v>
      </c>
      <c r="E167" s="26" t="s">
        <v>42</v>
      </c>
      <c r="F167" s="29">
        <v>7.37</v>
      </c>
      <c r="G167" s="81">
        <v>1123.78</v>
      </c>
      <c r="H167" s="27" t="s">
        <v>85</v>
      </c>
      <c r="I167" s="27" t="s">
        <v>379</v>
      </c>
      <c r="J167" s="27"/>
      <c r="K167" s="125"/>
      <c r="L167" s="125"/>
      <c r="M167" s="82"/>
      <c r="AA167" s="135">
        <v>171.76971096065</v>
      </c>
      <c r="AB167" s="139" t="str">
        <f>VLOOKUP(I167,#REF!,4,0)</f>
        <v>0</v>
      </c>
      <c r="AC167" s="137">
        <f>ROUND(AB167/1.3*1.2644,2)</f>
        <v>0</v>
      </c>
      <c r="AD167" s="137">
        <f>AC167*F167-AA167*F167</f>
        <v>-1265.94276978</v>
      </c>
    </row>
    <row r="168" spans="1:256" customHeight="1" ht="15" hidden="true" outlineLevel="1" s="30" customFormat="1">
      <c r="A168" s="147"/>
      <c r="B168" s="26"/>
      <c r="C168" s="27" t="s">
        <v>380</v>
      </c>
      <c r="D168" s="28" t="s">
        <v>381</v>
      </c>
      <c r="E168" s="26" t="s">
        <v>42</v>
      </c>
      <c r="F168" s="29">
        <v>5.72</v>
      </c>
      <c r="G168" s="81">
        <v>537.57</v>
      </c>
      <c r="H168" s="27" t="s">
        <v>85</v>
      </c>
      <c r="I168" s="27" t="s">
        <v>382</v>
      </c>
      <c r="J168" s="27"/>
      <c r="K168" s="125"/>
      <c r="L168" s="125"/>
      <c r="M168" s="82"/>
      <c r="AA168" s="135">
        <v>104.51416152273</v>
      </c>
      <c r="AB168" s="139" t="str">
        <f>VLOOKUP(I168,#REF!,4,0)</f>
        <v>0</v>
      </c>
      <c r="AC168" s="137">
        <f>ROUND(AB168/1.3*1.2644,2)</f>
        <v>0</v>
      </c>
      <c r="AD168" s="137">
        <f>AC168*F168-AA168*F168</f>
        <v>-597.82100391</v>
      </c>
    </row>
    <row r="169" spans="1:256" customHeight="1" ht="15" hidden="true" outlineLevel="1" s="30" customFormat="1">
      <c r="A169" s="147"/>
      <c r="B169" s="26"/>
      <c r="C169" s="27" t="s">
        <v>383</v>
      </c>
      <c r="D169" s="28" t="s">
        <v>384</v>
      </c>
      <c r="E169" s="26" t="s">
        <v>42</v>
      </c>
      <c r="F169" s="29">
        <v>14.23</v>
      </c>
      <c r="G169" s="81">
        <v>1812.33</v>
      </c>
      <c r="H169" s="27" t="s">
        <v>85</v>
      </c>
      <c r="I169" s="27" t="s">
        <v>385</v>
      </c>
      <c r="J169" s="27"/>
      <c r="K169" s="125"/>
      <c r="L169" s="125"/>
      <c r="M169" s="82"/>
      <c r="AA169" s="135">
        <v>121.33156701124</v>
      </c>
      <c r="AB169" s="139" t="str">
        <f>VLOOKUP(I169,#REF!,4,0)</f>
        <v>0</v>
      </c>
      <c r="AC169" s="137">
        <f>ROUND(AB169/1.3*1.2644,2)</f>
        <v>0</v>
      </c>
      <c r="AD169" s="137">
        <f>AC169*F169-AA169*F169</f>
        <v>-1726.54819857</v>
      </c>
    </row>
    <row r="170" spans="1:256" customHeight="1" ht="15" hidden="true" outlineLevel="1" s="30" customFormat="1">
      <c r="A170" s="147"/>
      <c r="B170" s="26"/>
      <c r="C170" s="27" t="s">
        <v>386</v>
      </c>
      <c r="D170" s="28" t="s">
        <v>387</v>
      </c>
      <c r="E170" s="26" t="s">
        <v>42</v>
      </c>
      <c r="F170" s="29">
        <v>7.02</v>
      </c>
      <c r="G170" s="81">
        <v>906.07</v>
      </c>
      <c r="H170" s="27" t="s">
        <v>85</v>
      </c>
      <c r="I170" s="27" t="s">
        <v>388</v>
      </c>
      <c r="J170" s="27"/>
      <c r="K170" s="125"/>
      <c r="L170" s="125"/>
      <c r="M170" s="82"/>
      <c r="AA170" s="135">
        <v>131.82048533333</v>
      </c>
      <c r="AB170" s="139" t="str">
        <f>VLOOKUP(I170,#REF!,4,0)</f>
        <v>0</v>
      </c>
      <c r="AC170" s="137">
        <f>ROUND(AB170/1.3*1.2644,2)</f>
        <v>0</v>
      </c>
      <c r="AD170" s="137">
        <f>AC170*F170-AA170*F170</f>
        <v>-925.37980704</v>
      </c>
    </row>
    <row r="171" spans="1:256" customHeight="1" ht="15" hidden="true" outlineLevel="1" s="30" customFormat="1">
      <c r="A171" s="147"/>
      <c r="B171" s="26"/>
      <c r="C171" s="27" t="s">
        <v>389</v>
      </c>
      <c r="D171" s="28" t="s">
        <v>390</v>
      </c>
      <c r="E171" s="26" t="s">
        <v>42</v>
      </c>
      <c r="F171" s="29">
        <v>5.43</v>
      </c>
      <c r="G171" s="81">
        <v>691.56</v>
      </c>
      <c r="H171" s="27" t="s">
        <v>85</v>
      </c>
      <c r="I171" s="27" t="s">
        <v>385</v>
      </c>
      <c r="J171" s="27"/>
      <c r="K171" s="125"/>
      <c r="L171" s="125"/>
      <c r="M171" s="82"/>
      <c r="AA171" s="135">
        <v>121.33178063536</v>
      </c>
      <c r="AB171" s="139" t="str">
        <f>VLOOKUP(I171,#REF!,4,0)</f>
        <v>0</v>
      </c>
      <c r="AC171" s="137">
        <f>ROUND(AB171/1.3*1.2644,2)</f>
        <v>0</v>
      </c>
      <c r="AD171" s="137">
        <f>AC171*F171-AA171*F171</f>
        <v>-658.83156885</v>
      </c>
    </row>
    <row r="172" spans="1:256" customHeight="1" ht="15" hidden="true" outlineLevel="1" s="30" customFormat="1">
      <c r="A172" s="147"/>
      <c r="B172" s="26"/>
      <c r="C172" s="27" t="s">
        <v>391</v>
      </c>
      <c r="D172" s="28" t="s">
        <v>392</v>
      </c>
      <c r="E172" s="26" t="s">
        <v>42</v>
      </c>
      <c r="F172" s="29">
        <v>5.88</v>
      </c>
      <c r="G172" s="81">
        <v>552.6</v>
      </c>
      <c r="H172" s="27" t="s">
        <v>85</v>
      </c>
      <c r="I172" s="27" t="s">
        <v>382</v>
      </c>
      <c r="J172" s="27"/>
      <c r="K172" s="125"/>
      <c r="L172" s="125"/>
      <c r="M172" s="82"/>
      <c r="AA172" s="135">
        <v>104.51525632653</v>
      </c>
      <c r="AB172" s="139" t="str">
        <f>VLOOKUP(I172,#REF!,4,0)</f>
        <v>0</v>
      </c>
      <c r="AC172" s="137">
        <f>ROUND(AB172/1.3*1.2644,2)</f>
        <v>0</v>
      </c>
      <c r="AD172" s="137">
        <f>AC172*F172-AA172*F172</f>
        <v>-614.5497072</v>
      </c>
    </row>
    <row r="173" spans="1:256" customHeight="1" ht="15" hidden="true" outlineLevel="1" s="30" customFormat="1">
      <c r="A173" s="147"/>
      <c r="B173" s="26"/>
      <c r="C173" s="27" t="s">
        <v>393</v>
      </c>
      <c r="D173" s="28" t="s">
        <v>394</v>
      </c>
      <c r="E173" s="26" t="s">
        <v>42</v>
      </c>
      <c r="F173" s="29">
        <v>8.1</v>
      </c>
      <c r="G173" s="81">
        <v>744.23</v>
      </c>
      <c r="H173" s="27" t="s">
        <v>85</v>
      </c>
      <c r="I173" s="27" t="s">
        <v>395</v>
      </c>
      <c r="J173" s="27"/>
      <c r="K173" s="125"/>
      <c r="L173" s="125"/>
      <c r="M173" s="82"/>
      <c r="AA173" s="135">
        <v>87.710704562963</v>
      </c>
      <c r="AB173" s="139" t="str">
        <f>VLOOKUP(I173,#REF!,4,0)</f>
        <v>0</v>
      </c>
      <c r="AC173" s="137">
        <f>ROUND(AB173/1.3*1.2644,2)</f>
        <v>0</v>
      </c>
      <c r="AD173" s="137">
        <f>AC173*F173-AA173*F173</f>
        <v>-710.45670696</v>
      </c>
    </row>
    <row r="174" spans="1:256" customHeight="1" ht="15" hidden="true" outlineLevel="1" s="30" customFormat="1">
      <c r="A174" s="147"/>
      <c r="B174" s="26"/>
      <c r="C174" s="27" t="s">
        <v>396</v>
      </c>
      <c r="D174" s="28" t="s">
        <v>397</v>
      </c>
      <c r="E174" s="26" t="s">
        <v>42</v>
      </c>
      <c r="F174" s="29">
        <v>7.72</v>
      </c>
      <c r="G174" s="81">
        <v>725.53</v>
      </c>
      <c r="H174" s="27" t="s">
        <v>85</v>
      </c>
      <c r="I174" s="27" t="s">
        <v>382</v>
      </c>
      <c r="J174" s="27"/>
      <c r="K174" s="125"/>
      <c r="L174" s="125"/>
      <c r="M174" s="82"/>
      <c r="AA174" s="135">
        <v>104.51430529275</v>
      </c>
      <c r="AB174" s="139" t="str">
        <f>VLOOKUP(I174,#REF!,4,0)</f>
        <v>0</v>
      </c>
      <c r="AC174" s="137">
        <f>ROUND(AB174/1.3*1.2644,2)</f>
        <v>0</v>
      </c>
      <c r="AD174" s="137">
        <f>AC174*F174-AA174*F174</f>
        <v>-806.85043686</v>
      </c>
    </row>
    <row r="175" spans="1:256" customHeight="1" ht="15" hidden="true" outlineLevel="1" s="30" customFormat="1">
      <c r="A175" s="147"/>
      <c r="B175" s="26"/>
      <c r="C175" s="27" t="s">
        <v>398</v>
      </c>
      <c r="D175" s="28" t="s">
        <v>399</v>
      </c>
      <c r="E175" s="26" t="s">
        <v>42</v>
      </c>
      <c r="F175" s="29">
        <v>19.77</v>
      </c>
      <c r="G175" s="81">
        <v>2517.91</v>
      </c>
      <c r="H175" s="27" t="s">
        <v>85</v>
      </c>
      <c r="I175" s="27" t="s">
        <v>385</v>
      </c>
      <c r="J175" s="27"/>
      <c r="K175" s="125"/>
      <c r="L175" s="125"/>
      <c r="M175" s="82"/>
      <c r="AA175" s="135">
        <v>121.33143762822</v>
      </c>
      <c r="AB175" s="139" t="str">
        <f>VLOOKUP(I175,#REF!,4,0)</f>
        <v>0</v>
      </c>
      <c r="AC175" s="137">
        <f>ROUND(AB175/1.3*1.2644,2)</f>
        <v>0</v>
      </c>
      <c r="AD175" s="137">
        <f>AC175*F175-AA175*F175</f>
        <v>-2398.72252191</v>
      </c>
    </row>
    <row r="176" spans="1:256" customHeight="1" ht="15" hidden="true" outlineLevel="1" s="30" customFormat="1">
      <c r="A176" s="147"/>
      <c r="B176" s="26"/>
      <c r="C176" s="27" t="s">
        <v>400</v>
      </c>
      <c r="D176" s="28" t="s">
        <v>401</v>
      </c>
      <c r="E176" s="26" t="s">
        <v>42</v>
      </c>
      <c r="F176" s="29">
        <v>8.55</v>
      </c>
      <c r="G176" s="81">
        <v>1303.7</v>
      </c>
      <c r="H176" s="27" t="s">
        <v>85</v>
      </c>
      <c r="I176" s="27" t="s">
        <v>379</v>
      </c>
      <c r="J176" s="27"/>
      <c r="K176" s="125"/>
      <c r="L176" s="125"/>
      <c r="M176" s="82"/>
      <c r="AA176" s="135">
        <v>171.77007366316</v>
      </c>
      <c r="AB176" s="139" t="str">
        <f>VLOOKUP(I176,#REF!,4,0)</f>
        <v>0</v>
      </c>
      <c r="AC176" s="137">
        <f>ROUND(AB176/1.3*1.2644,2)</f>
        <v>0</v>
      </c>
      <c r="AD176" s="137">
        <f>AC176*F176-AA176*F176</f>
        <v>-1468.63412982</v>
      </c>
    </row>
    <row r="177" spans="1:256" customHeight="1" ht="15" hidden="true" outlineLevel="1" s="30" customFormat="1">
      <c r="A177" s="147"/>
      <c r="B177" s="26"/>
      <c r="C177" s="27" t="s">
        <v>402</v>
      </c>
      <c r="D177" s="28" t="s">
        <v>403</v>
      </c>
      <c r="E177" s="26" t="s">
        <v>42</v>
      </c>
      <c r="F177" s="29">
        <v>20.13</v>
      </c>
      <c r="G177" s="81">
        <v>1849.54</v>
      </c>
      <c r="H177" s="27" t="s">
        <v>85</v>
      </c>
      <c r="I177" s="27" t="s">
        <v>395</v>
      </c>
      <c r="J177" s="27"/>
      <c r="K177" s="125"/>
      <c r="L177" s="125"/>
      <c r="M177" s="82"/>
      <c r="AA177" s="135">
        <v>87.711086137109</v>
      </c>
      <c r="AB177" s="139" t="str">
        <f>VLOOKUP(I177,#REF!,4,0)</f>
        <v>0</v>
      </c>
      <c r="AC177" s="137">
        <f>ROUND(AB177/1.3*1.2644,2)</f>
        <v>0</v>
      </c>
      <c r="AD177" s="137">
        <f>AC177*F177-AA177*F177</f>
        <v>-1765.62416394</v>
      </c>
    </row>
    <row r="178" spans="1:256" customHeight="1" ht="15" hidden="true" outlineLevel="1" s="30" customFormat="1">
      <c r="A178" s="147"/>
      <c r="B178" s="26"/>
      <c r="C178" s="27" t="s">
        <v>404</v>
      </c>
      <c r="D178" s="28" t="s">
        <v>405</v>
      </c>
      <c r="E178" s="26" t="s">
        <v>42</v>
      </c>
      <c r="F178" s="29">
        <v>9.88</v>
      </c>
      <c r="G178" s="81">
        <v>378.6</v>
      </c>
      <c r="H178" s="27" t="s">
        <v>85</v>
      </c>
      <c r="I178" s="27" t="s">
        <v>406</v>
      </c>
      <c r="J178" s="27"/>
      <c r="K178" s="125"/>
      <c r="L178" s="125"/>
      <c r="M178" s="82"/>
      <c r="AA178" s="135">
        <v>32.242337605263</v>
      </c>
      <c r="AB178" s="139" t="str">
        <f>VLOOKUP(I178,#REF!,4,0)</f>
        <v>0</v>
      </c>
      <c r="AC178" s="137">
        <f>ROUND(AB178/1.3*1.2644,2)</f>
        <v>0</v>
      </c>
      <c r="AD178" s="137">
        <f>AC178*F178-AA178*F178</f>
        <v>-318.55429554</v>
      </c>
    </row>
    <row r="179" spans="1:256" customHeight="1" ht="15" hidden="true" outlineLevel="1" s="30" customFormat="1">
      <c r="A179" s="147"/>
      <c r="B179" s="26"/>
      <c r="C179" s="27" t="s">
        <v>407</v>
      </c>
      <c r="D179" s="28" t="s">
        <v>408</v>
      </c>
      <c r="E179" s="26" t="s">
        <v>42</v>
      </c>
      <c r="F179" s="29">
        <v>11.39</v>
      </c>
      <c r="G179" s="81">
        <v>541.03</v>
      </c>
      <c r="H179" s="27" t="s">
        <v>85</v>
      </c>
      <c r="I179" s="27" t="s">
        <v>409</v>
      </c>
      <c r="J179" s="27"/>
      <c r="K179" s="125"/>
      <c r="L179" s="125"/>
      <c r="M179" s="82"/>
      <c r="AA179" s="135">
        <v>39.466815413521</v>
      </c>
      <c r="AB179" s="139" t="str">
        <f>VLOOKUP(I179,#REF!,4,0)</f>
        <v>0</v>
      </c>
      <c r="AC179" s="137">
        <f>ROUND(AB179/1.3*1.2644,2)</f>
        <v>0</v>
      </c>
      <c r="AD179" s="137">
        <f>AC179*F179-AA179*F179</f>
        <v>-449.52702756</v>
      </c>
    </row>
    <row r="180" spans="1:256" customHeight="1" ht="15" hidden="true" outlineLevel="1" s="30" customFormat="1">
      <c r="A180" s="147"/>
      <c r="B180" s="26"/>
      <c r="C180" s="27" t="s">
        <v>410</v>
      </c>
      <c r="D180" s="28" t="s">
        <v>411</v>
      </c>
      <c r="E180" s="26" t="s">
        <v>42</v>
      </c>
      <c r="F180" s="29">
        <v>33.6</v>
      </c>
      <c r="G180" s="81">
        <v>1846.66</v>
      </c>
      <c r="H180" s="27" t="s">
        <v>85</v>
      </c>
      <c r="I180" s="27" t="s">
        <v>412</v>
      </c>
      <c r="J180" s="27"/>
      <c r="K180" s="125"/>
      <c r="L180" s="125"/>
      <c r="M180" s="82"/>
      <c r="AA180" s="135">
        <v>44.858782985714</v>
      </c>
      <c r="AB180" s="139" t="str">
        <f>VLOOKUP(I180,#REF!,4,0)</f>
        <v>0</v>
      </c>
      <c r="AC180" s="137">
        <f>ROUND(AB180/1.3*1.2644,2)</f>
        <v>0</v>
      </c>
      <c r="AD180" s="137">
        <f>AC180*F180-AA180*F180</f>
        <v>-1507.25510832</v>
      </c>
    </row>
    <row r="181" spans="1:256" customHeight="1" ht="15" hidden="true" outlineLevel="1" s="30" customFormat="1">
      <c r="A181" s="147"/>
      <c r="B181" s="26"/>
      <c r="C181" s="27" t="s">
        <v>413</v>
      </c>
      <c r="D181" s="28" t="s">
        <v>414</v>
      </c>
      <c r="E181" s="26" t="s">
        <v>42</v>
      </c>
      <c r="F181" s="29">
        <v>12.72</v>
      </c>
      <c r="G181" s="81">
        <v>804.79</v>
      </c>
      <c r="H181" s="27" t="s">
        <v>85</v>
      </c>
      <c r="I181" s="27" t="s">
        <v>415</v>
      </c>
      <c r="J181" s="27"/>
      <c r="K181" s="125"/>
      <c r="L181" s="125"/>
      <c r="M181" s="82"/>
      <c r="AA181" s="135">
        <v>50.023101191038</v>
      </c>
      <c r="AB181" s="139" t="str">
        <f>VLOOKUP(I181,#REF!,4,0)</f>
        <v>0</v>
      </c>
      <c r="AC181" s="137">
        <f>ROUND(AB181/1.3*1.2644,2)</f>
        <v>0</v>
      </c>
      <c r="AD181" s="137">
        <f>AC181*F181-AA181*F181</f>
        <v>-636.29384715</v>
      </c>
    </row>
    <row r="182" spans="1:256" customHeight="1" ht="15" hidden="true" outlineLevel="1" s="30" customFormat="1">
      <c r="A182" s="147"/>
      <c r="B182" s="26"/>
      <c r="C182" s="27" t="s">
        <v>416</v>
      </c>
      <c r="D182" s="28" t="s">
        <v>417</v>
      </c>
      <c r="E182" s="26" t="s">
        <v>42</v>
      </c>
      <c r="F182" s="29">
        <v>13.57</v>
      </c>
      <c r="G182" s="81">
        <v>1029.28</v>
      </c>
      <c r="H182" s="27" t="s">
        <v>85</v>
      </c>
      <c r="I182" s="27" t="s">
        <v>418</v>
      </c>
      <c r="J182" s="27"/>
      <c r="K182" s="125"/>
      <c r="L182" s="125"/>
      <c r="M182" s="82"/>
      <c r="AA182" s="135">
        <v>78.466150905674</v>
      </c>
      <c r="AB182" s="139" t="str">
        <f>VLOOKUP(I182,#REF!,4,0)</f>
        <v>0</v>
      </c>
      <c r="AC182" s="137">
        <f>ROUND(AB182/1.3*1.2644,2)</f>
        <v>0</v>
      </c>
      <c r="AD182" s="137">
        <f>AC182*F182-AA182*F182</f>
        <v>-1064.78566779</v>
      </c>
    </row>
    <row r="183" spans="1:256" customHeight="1" ht="15" hidden="true" outlineLevel="1" s="30" customFormat="1">
      <c r="A183" s="147"/>
      <c r="B183" s="26"/>
      <c r="C183" s="27" t="s">
        <v>419</v>
      </c>
      <c r="D183" s="28" t="s">
        <v>420</v>
      </c>
      <c r="E183" s="26" t="s">
        <v>42</v>
      </c>
      <c r="F183" s="29">
        <v>28.45</v>
      </c>
      <c r="G183" s="81">
        <v>2613.99</v>
      </c>
      <c r="H183" s="27" t="s">
        <v>85</v>
      </c>
      <c r="I183" s="27" t="s">
        <v>395</v>
      </c>
      <c r="J183" s="27"/>
      <c r="K183" s="125"/>
      <c r="L183" s="125"/>
      <c r="M183" s="82"/>
      <c r="AA183" s="135">
        <v>87.711099439719</v>
      </c>
      <c r="AB183" s="139" t="str">
        <f>VLOOKUP(I183,#REF!,4,0)</f>
        <v>0</v>
      </c>
      <c r="AC183" s="137">
        <f>ROUND(AB183/1.3*1.2644,2)</f>
        <v>0</v>
      </c>
      <c r="AD183" s="137">
        <f>AC183*F183-AA183*F183</f>
        <v>-2495.38077906</v>
      </c>
    </row>
    <row r="184" spans="1:256" customHeight="1" ht="15" hidden="true" outlineLevel="1" s="30" customFormat="1">
      <c r="A184" s="147"/>
      <c r="B184" s="26"/>
      <c r="C184" s="27" t="s">
        <v>421</v>
      </c>
      <c r="D184" s="28" t="s">
        <v>422</v>
      </c>
      <c r="E184" s="26" t="s">
        <v>42</v>
      </c>
      <c r="F184" s="29">
        <v>20.93</v>
      </c>
      <c r="G184" s="81">
        <v>802.04</v>
      </c>
      <c r="H184" s="27" t="s">
        <v>85</v>
      </c>
      <c r="I184" s="27" t="s">
        <v>406</v>
      </c>
      <c r="J184" s="27"/>
      <c r="K184" s="125"/>
      <c r="L184" s="125"/>
      <c r="M184" s="82"/>
      <c r="AA184" s="135">
        <v>32.242750024845</v>
      </c>
      <c r="AB184" s="139" t="str">
        <f>VLOOKUP(I184,#REF!,4,0)</f>
        <v>0</v>
      </c>
      <c r="AC184" s="137">
        <f>ROUND(AB184/1.3*1.2644,2)</f>
        <v>0</v>
      </c>
      <c r="AD184" s="137">
        <f>AC184*F184-AA184*F184</f>
        <v>-674.84075802</v>
      </c>
    </row>
    <row r="185" spans="1:256" customHeight="1" ht="15" hidden="true" outlineLevel="1" s="30" customFormat="1">
      <c r="A185" s="147"/>
      <c r="B185" s="26"/>
      <c r="C185" s="27" t="s">
        <v>423</v>
      </c>
      <c r="D185" s="28" t="s">
        <v>424</v>
      </c>
      <c r="E185" s="26" t="s">
        <v>42</v>
      </c>
      <c r="F185" s="29">
        <v>15.82</v>
      </c>
      <c r="G185" s="81">
        <v>751.45</v>
      </c>
      <c r="H185" s="27" t="s">
        <v>85</v>
      </c>
      <c r="I185" s="27" t="s">
        <v>409</v>
      </c>
      <c r="J185" s="27"/>
      <c r="K185" s="125"/>
      <c r="L185" s="125"/>
      <c r="M185" s="82"/>
      <c r="AA185" s="135">
        <v>39.467064394437</v>
      </c>
      <c r="AB185" s="139" t="str">
        <f>VLOOKUP(I185,#REF!,4,0)</f>
        <v>0</v>
      </c>
      <c r="AC185" s="137">
        <f>ROUND(AB185/1.3*1.2644,2)</f>
        <v>0</v>
      </c>
      <c r="AD185" s="137">
        <f>AC185*F185-AA185*F185</f>
        <v>-624.36895872</v>
      </c>
    </row>
    <row r="186" spans="1:256" customHeight="1" ht="15" hidden="true" outlineLevel="1" s="30" customFormat="1">
      <c r="A186" s="147"/>
      <c r="B186" s="26"/>
      <c r="C186" s="27" t="s">
        <v>425</v>
      </c>
      <c r="D186" s="28" t="s">
        <v>426</v>
      </c>
      <c r="E186" s="26" t="s">
        <v>42</v>
      </c>
      <c r="F186" s="29">
        <v>11.84</v>
      </c>
      <c r="G186" s="81">
        <v>650.73</v>
      </c>
      <c r="H186" s="27" t="s">
        <v>85</v>
      </c>
      <c r="I186" s="27" t="s">
        <v>412</v>
      </c>
      <c r="J186" s="27"/>
      <c r="K186" s="125"/>
      <c r="L186" s="125"/>
      <c r="M186" s="82"/>
      <c r="AA186" s="135">
        <v>44.858817030405</v>
      </c>
      <c r="AB186" s="139" t="str">
        <f>VLOOKUP(I186,#REF!,4,0)</f>
        <v>0</v>
      </c>
      <c r="AC186" s="137">
        <f>ROUND(AB186/1.3*1.2644,2)</f>
        <v>0</v>
      </c>
      <c r="AD186" s="137">
        <f>AC186*F186-AA186*F186</f>
        <v>-531.12839364</v>
      </c>
    </row>
    <row r="187" spans="1:256" customHeight="1" ht="15" hidden="true" outlineLevel="1" s="30" customFormat="1">
      <c r="A187" s="147"/>
      <c r="B187" s="26"/>
      <c r="C187" s="27" t="s">
        <v>427</v>
      </c>
      <c r="D187" s="28" t="s">
        <v>428</v>
      </c>
      <c r="E187" s="26" t="s">
        <v>42</v>
      </c>
      <c r="F187" s="29">
        <v>30.14</v>
      </c>
      <c r="G187" s="81">
        <v>1906.96</v>
      </c>
      <c r="H187" s="27" t="s">
        <v>85</v>
      </c>
      <c r="I187" s="27" t="s">
        <v>415</v>
      </c>
      <c r="J187" s="27"/>
      <c r="K187" s="125"/>
      <c r="L187" s="125"/>
      <c r="M187" s="82"/>
      <c r="AA187" s="135">
        <v>50.023208828799</v>
      </c>
      <c r="AB187" s="139" t="str">
        <f>VLOOKUP(I187,#REF!,4,0)</f>
        <v>0</v>
      </c>
      <c r="AC187" s="137">
        <f>ROUND(AB187/1.3*1.2644,2)</f>
        <v>0</v>
      </c>
      <c r="AD187" s="137">
        <f>AC187*F187-AA187*F187</f>
        <v>-1507.6995141</v>
      </c>
    </row>
    <row r="188" spans="1:256" customHeight="1" ht="15" hidden="true" outlineLevel="1" s="30" customFormat="1">
      <c r="A188" s="147"/>
      <c r="B188" s="26"/>
      <c r="C188" s="27" t="s">
        <v>429</v>
      </c>
      <c r="D188" s="28" t="s">
        <v>430</v>
      </c>
      <c r="E188" s="26" t="s">
        <v>42</v>
      </c>
      <c r="F188" s="29">
        <v>5.81</v>
      </c>
      <c r="G188" s="81">
        <v>440.69</v>
      </c>
      <c r="H188" s="27" t="s">
        <v>85</v>
      </c>
      <c r="I188" s="27" t="s">
        <v>418</v>
      </c>
      <c r="J188" s="27"/>
      <c r="K188" s="125"/>
      <c r="L188" s="125"/>
      <c r="M188" s="82"/>
      <c r="AA188" s="135">
        <v>78.465793915663</v>
      </c>
      <c r="AB188" s="139" t="str">
        <f>VLOOKUP(I188,#REF!,4,0)</f>
        <v>0</v>
      </c>
      <c r="AC188" s="137">
        <f>ROUND(AB188/1.3*1.2644,2)</f>
        <v>0</v>
      </c>
      <c r="AD188" s="137">
        <f>AC188*F188-AA188*F188</f>
        <v>-455.88626265</v>
      </c>
    </row>
    <row r="189" spans="1:256" customHeight="1" ht="15" hidden="true" outlineLevel="1" s="30" customFormat="1">
      <c r="A189" s="147"/>
      <c r="B189" s="26"/>
      <c r="C189" s="27" t="s">
        <v>431</v>
      </c>
      <c r="D189" s="28" t="s">
        <v>432</v>
      </c>
      <c r="E189" s="26" t="s">
        <v>42</v>
      </c>
      <c r="F189" s="29">
        <v>5.48</v>
      </c>
      <c r="G189" s="81">
        <v>515.01</v>
      </c>
      <c r="H189" s="27" t="s">
        <v>85</v>
      </c>
      <c r="I189" s="27" t="s">
        <v>382</v>
      </c>
      <c r="J189" s="27"/>
      <c r="K189" s="125"/>
      <c r="L189" s="125"/>
      <c r="M189" s="82"/>
      <c r="AA189" s="135">
        <v>104.51529573175</v>
      </c>
      <c r="AB189" s="139" t="str">
        <f>VLOOKUP(I189,#REF!,4,0)</f>
        <v>0</v>
      </c>
      <c r="AC189" s="137">
        <f>ROUND(AB189/1.3*1.2644,2)</f>
        <v>0</v>
      </c>
      <c r="AD189" s="137">
        <f>AC189*F189-AA189*F189</f>
        <v>-572.74382061</v>
      </c>
    </row>
    <row r="190" spans="1:256" customHeight="1" ht="75" hidden="true" outlineLevel="1" s="30" customFormat="1">
      <c r="A190" s="147"/>
      <c r="B190" s="26"/>
      <c r="C190" s="27" t="s">
        <v>433</v>
      </c>
      <c r="D190" s="28" t="s">
        <v>434</v>
      </c>
      <c r="E190" s="26" t="s">
        <v>42</v>
      </c>
      <c r="F190" s="29">
        <v>93.46</v>
      </c>
      <c r="G190" s="81">
        <v>3458.02</v>
      </c>
      <c r="H190" s="27" t="s">
        <v>85</v>
      </c>
      <c r="I190" s="27" t="s">
        <v>435</v>
      </c>
      <c r="J190" s="27"/>
      <c r="K190" s="125"/>
      <c r="L190" s="125"/>
      <c r="M190" s="82"/>
      <c r="AA190" s="135">
        <v>30.53028264434</v>
      </c>
      <c r="AB190" s="139" t="str">
        <f>VLOOKUP(I190,#REF!,4,0)</f>
        <v>0</v>
      </c>
      <c r="AC190" s="137">
        <f>ROUND(AB190/1.3*1.2644,2)</f>
        <v>0</v>
      </c>
      <c r="AD190" s="137">
        <f>AC190*F190-AA190*F190</f>
        <v>-2853.36021594</v>
      </c>
    </row>
    <row r="191" spans="1:256" customHeight="1" ht="45" hidden="true" outlineLevel="1" s="30" customFormat="1">
      <c r="A191" s="147"/>
      <c r="B191" s="26"/>
      <c r="C191" s="27" t="s">
        <v>436</v>
      </c>
      <c r="D191" s="28" t="s">
        <v>437</v>
      </c>
      <c r="E191" s="26" t="s">
        <v>375</v>
      </c>
      <c r="F191" s="29">
        <v>3</v>
      </c>
      <c r="G191" s="81">
        <v>472.89</v>
      </c>
      <c r="H191" s="27" t="s">
        <v>85</v>
      </c>
      <c r="I191" s="27" t="s">
        <v>438</v>
      </c>
      <c r="J191" s="27"/>
      <c r="K191" s="125"/>
      <c r="L191" s="125"/>
      <c r="M191" s="82"/>
      <c r="AA191" s="135">
        <v>184.03689837</v>
      </c>
      <c r="AB191" s="139" t="str">
        <f>VLOOKUP(I191,#REF!,4,0)</f>
        <v>0</v>
      </c>
      <c r="AC191" s="137">
        <f>ROUND(AB191/1.3*1.2644,2)</f>
        <v>0</v>
      </c>
      <c r="AD191" s="137">
        <f>AC191*F191-AA191*F191</f>
        <v>-552.11069511</v>
      </c>
    </row>
    <row r="192" spans="1:256" customHeight="1" ht="30" hidden="true" outlineLevel="1" s="30" customFormat="1">
      <c r="A192" s="147"/>
      <c r="B192" s="26"/>
      <c r="C192" s="27" t="s">
        <v>439</v>
      </c>
      <c r="D192" s="28" t="s">
        <v>440</v>
      </c>
      <c r="E192" s="26" t="s">
        <v>375</v>
      </c>
      <c r="F192" s="29">
        <v>15</v>
      </c>
      <c r="G192" s="81">
        <v>2364.45</v>
      </c>
      <c r="H192" s="27" t="s">
        <v>85</v>
      </c>
      <c r="I192" s="27" t="s">
        <v>438</v>
      </c>
      <c r="J192" s="27"/>
      <c r="K192" s="125"/>
      <c r="L192" s="125"/>
      <c r="M192" s="82"/>
      <c r="AA192" s="135">
        <v>184.037603776</v>
      </c>
      <c r="AB192" s="139" t="str">
        <f>VLOOKUP(I192,#REF!,4,0)</f>
        <v>0</v>
      </c>
      <c r="AC192" s="137">
        <f>ROUND(AB192/1.3*1.2644,2)</f>
        <v>0</v>
      </c>
      <c r="AD192" s="137">
        <f>AC192*F192-AA192*F192</f>
        <v>-2760.56405664</v>
      </c>
    </row>
    <row r="193" spans="1:256" customHeight="1" ht="45" hidden="true" outlineLevel="1" s="30" customFormat="1">
      <c r="A193" s="147"/>
      <c r="B193" s="26"/>
      <c r="C193" s="27" t="s">
        <v>441</v>
      </c>
      <c r="D193" s="28" t="s">
        <v>442</v>
      </c>
      <c r="E193" s="26" t="s">
        <v>375</v>
      </c>
      <c r="F193" s="29">
        <v>17</v>
      </c>
      <c r="G193" s="81">
        <v>4303.38</v>
      </c>
      <c r="H193" s="27" t="s">
        <v>85</v>
      </c>
      <c r="I193" s="27" t="s">
        <v>443</v>
      </c>
      <c r="J193" s="27"/>
      <c r="K193" s="125"/>
      <c r="L193" s="125"/>
      <c r="M193" s="82"/>
      <c r="AA193" s="135">
        <v>295.54976104588</v>
      </c>
      <c r="AB193" s="139" t="str">
        <f>VLOOKUP(I193,#REF!,4,0)</f>
        <v>0</v>
      </c>
      <c r="AC193" s="137">
        <f>ROUND(AB193/1.3*1.2644,2)</f>
        <v>0</v>
      </c>
      <c r="AD193" s="137">
        <f>AC193*F193-AA193*F193</f>
        <v>-5024.34593778</v>
      </c>
    </row>
    <row r="194" spans="1:256" customHeight="1" ht="15" hidden="true" outlineLevel="1" s="30" customFormat="1">
      <c r="A194" s="147"/>
      <c r="B194" s="26"/>
      <c r="C194" s="27" t="s">
        <v>444</v>
      </c>
      <c r="D194" s="28" t="s">
        <v>445</v>
      </c>
      <c r="E194" s="26" t="s">
        <v>47</v>
      </c>
      <c r="F194" s="29">
        <v>25</v>
      </c>
      <c r="G194" s="81">
        <v>46890</v>
      </c>
      <c r="H194" s="27" t="s">
        <v>85</v>
      </c>
      <c r="I194" s="27" t="s">
        <v>446</v>
      </c>
      <c r="J194" s="27"/>
      <c r="K194" s="125"/>
      <c r="L194" s="125"/>
      <c r="M194" s="82"/>
      <c r="AA194" s="135">
        <v>2184.0106203864</v>
      </c>
      <c r="AB194" s="139" t="str">
        <f>VLOOKUP(I194,#REF!,4,0)</f>
        <v>0</v>
      </c>
      <c r="AC194" s="137">
        <f>ROUND(AB194/1.3*1.2644,2)</f>
        <v>0</v>
      </c>
      <c r="AD194" s="137">
        <f>AC194*F194-AA194*F194</f>
        <v>-54600.26550966</v>
      </c>
    </row>
    <row r="195" spans="1:256" customHeight="1" ht="15" hidden="true" outlineLevel="1" s="30" customFormat="1">
      <c r="A195" s="147"/>
      <c r="B195" s="26"/>
      <c r="C195" s="27" t="s">
        <v>447</v>
      </c>
      <c r="D195" s="28" t="s">
        <v>54</v>
      </c>
      <c r="E195" s="26" t="s">
        <v>55</v>
      </c>
      <c r="F195" s="37">
        <v>0.05</v>
      </c>
      <c r="G195" s="87">
        <v>5808.3915</v>
      </c>
      <c r="H195" s="27"/>
      <c r="I195" s="27"/>
      <c r="J195" s="27"/>
      <c r="K195" s="125"/>
      <c r="L195" s="125"/>
      <c r="M195" s="82"/>
      <c r="AA195" s="135"/>
      <c r="AB195" s="137"/>
      <c r="AC195" s="137"/>
      <c r="AD195" s="137"/>
    </row>
    <row r="196" spans="1:256" customHeight="1" ht="15" hidden="true" outlineLevel="1" s="30" customFormat="1">
      <c r="A196" s="147"/>
      <c r="B196" s="46">
        <v>5</v>
      </c>
      <c r="C196" s="47" t="s">
        <v>448</v>
      </c>
      <c r="D196" s="48" t="s">
        <v>449</v>
      </c>
      <c r="E196" s="47"/>
      <c r="F196" s="49"/>
      <c r="G196" s="90">
        <v>349974.6707772</v>
      </c>
      <c r="H196" s="47"/>
      <c r="I196" s="47"/>
      <c r="J196" s="47"/>
      <c r="K196" s="132"/>
      <c r="L196" s="132"/>
      <c r="M196" s="91"/>
      <c r="AA196" s="135"/>
      <c r="AB196" s="137"/>
      <c r="AC196" s="137"/>
      <c r="AD196" s="137"/>
    </row>
    <row r="197" spans="1:256" customHeight="1" ht="15" hidden="true" outlineLevel="1" s="30" customFormat="1">
      <c r="A197" s="147"/>
      <c r="B197" s="50">
        <v>6</v>
      </c>
      <c r="C197" s="51" t="s">
        <v>450</v>
      </c>
      <c r="D197" s="52" t="s">
        <v>451</v>
      </c>
      <c r="E197" s="53"/>
      <c r="F197" s="54"/>
      <c r="G197" s="92">
        <v>160783.182</v>
      </c>
      <c r="H197" s="55"/>
      <c r="I197" s="56"/>
      <c r="J197" s="56"/>
      <c r="K197" s="93"/>
      <c r="L197" s="94"/>
      <c r="M197" s="95"/>
      <c r="AA197" s="135"/>
      <c r="AB197" s="137"/>
      <c r="AC197" s="137"/>
      <c r="AD197" s="137"/>
    </row>
    <row r="198" spans="1:256" customHeight="1" ht="15" hidden="true" outlineLevel="1" s="30" customFormat="1">
      <c r="A198" s="147"/>
      <c r="B198" s="26"/>
      <c r="C198" s="27" t="s">
        <v>452</v>
      </c>
      <c r="D198" s="28" t="s">
        <v>453</v>
      </c>
      <c r="E198" s="26" t="s">
        <v>47</v>
      </c>
      <c r="F198" s="29">
        <v>185</v>
      </c>
      <c r="G198" s="81">
        <v>102782.3</v>
      </c>
      <c r="H198" s="27" t="s">
        <v>85</v>
      </c>
      <c r="I198" s="27" t="s">
        <v>454</v>
      </c>
      <c r="J198" s="27"/>
      <c r="K198" s="125"/>
      <c r="L198" s="125"/>
      <c r="M198" s="82"/>
      <c r="AA198" s="135">
        <v>637.79081400714</v>
      </c>
      <c r="AB198" s="139" t="str">
        <f>VLOOKUP(I198,#REF!,4,0)</f>
        <v>0</v>
      </c>
      <c r="AC198" s="137">
        <f>ROUND(AB198/1.3*1.2644,2)</f>
        <v>0</v>
      </c>
      <c r="AD198" s="137">
        <f>AC198*F198-AA198*F198</f>
        <v>-117991.30059132</v>
      </c>
    </row>
    <row r="199" spans="1:256" customHeight="1" ht="15" hidden="true" outlineLevel="1" s="30" customFormat="1">
      <c r="A199" s="147"/>
      <c r="B199" s="26"/>
      <c r="C199" s="27" t="s">
        <v>455</v>
      </c>
      <c r="D199" s="28" t="s">
        <v>456</v>
      </c>
      <c r="E199" s="26" t="s">
        <v>47</v>
      </c>
      <c r="F199" s="29">
        <v>78</v>
      </c>
      <c r="G199" s="81">
        <v>14958.06</v>
      </c>
      <c r="H199" s="27" t="s">
        <v>85</v>
      </c>
      <c r="I199" s="27" t="s">
        <v>457</v>
      </c>
      <c r="J199" s="27"/>
      <c r="K199" s="125"/>
      <c r="L199" s="125"/>
      <c r="M199" s="82"/>
      <c r="AA199" s="135">
        <v>213.04292178</v>
      </c>
      <c r="AB199" s="139" t="str">
        <f>VLOOKUP(I199,#REF!,4,0)</f>
        <v>0</v>
      </c>
      <c r="AC199" s="137">
        <f>ROUND(AB199/1.3*1.2644,2)</f>
        <v>0</v>
      </c>
      <c r="AD199" s="137">
        <f>AC199*F199-AA199*F199</f>
        <v>-16617.34789884</v>
      </c>
    </row>
    <row r="200" spans="1:256" customHeight="1" ht="15" hidden="true" outlineLevel="1" s="30" customFormat="1">
      <c r="A200" s="147"/>
      <c r="B200" s="26"/>
      <c r="C200" s="27" t="s">
        <v>458</v>
      </c>
      <c r="D200" s="28" t="s">
        <v>459</v>
      </c>
      <c r="E200" s="26" t="s">
        <v>47</v>
      </c>
      <c r="F200" s="29">
        <v>39</v>
      </c>
      <c r="G200" s="81">
        <v>7611.63</v>
      </c>
      <c r="H200" s="27" t="s">
        <v>85</v>
      </c>
      <c r="I200" s="27" t="s">
        <v>460</v>
      </c>
      <c r="J200" s="27"/>
      <c r="K200" s="125"/>
      <c r="L200" s="125"/>
      <c r="M200" s="82"/>
      <c r="AA200" s="135">
        <v>228.9368042</v>
      </c>
      <c r="AB200" s="139" t="str">
        <f>VLOOKUP(I200,#REF!,4,0)</f>
        <v>0</v>
      </c>
      <c r="AC200" s="137">
        <f>ROUND(AB200/1.3*1.2644,2)</f>
        <v>0</v>
      </c>
      <c r="AD200" s="137">
        <f>AC200*F200-AA200*F200</f>
        <v>-8928.5353638</v>
      </c>
    </row>
    <row r="201" spans="1:256" customHeight="1" ht="15" hidden="true" outlineLevel="1" s="30" customFormat="1">
      <c r="A201" s="147"/>
      <c r="B201" s="26"/>
      <c r="C201" s="27" t="s">
        <v>461</v>
      </c>
      <c r="D201" s="28" t="s">
        <v>459</v>
      </c>
      <c r="E201" s="26" t="s">
        <v>47</v>
      </c>
      <c r="F201" s="29">
        <v>40</v>
      </c>
      <c r="G201" s="81">
        <v>7806.8</v>
      </c>
      <c r="H201" s="27" t="s">
        <v>85</v>
      </c>
      <c r="I201" s="27" t="s">
        <v>460</v>
      </c>
      <c r="J201" s="27"/>
      <c r="K201" s="125"/>
      <c r="L201" s="125"/>
      <c r="M201" s="82"/>
      <c r="AA201" s="135">
        <v>228.93696020325</v>
      </c>
      <c r="AB201" s="139" t="str">
        <f>VLOOKUP(I201,#REF!,4,0)</f>
        <v>0</v>
      </c>
      <c r="AC201" s="137">
        <f>ROUND(AB201/1.3*1.2644,2)</f>
        <v>0</v>
      </c>
      <c r="AD201" s="137">
        <f>AC201*F201-AA201*F201</f>
        <v>-9157.47840813</v>
      </c>
    </row>
    <row r="202" spans="1:256" customHeight="1" ht="15" hidden="true" outlineLevel="1" s="30" customFormat="1">
      <c r="A202" s="147"/>
      <c r="B202" s="26"/>
      <c r="C202" s="27" t="s">
        <v>462</v>
      </c>
      <c r="D202" s="28" t="s">
        <v>463</v>
      </c>
      <c r="E202" s="26" t="s">
        <v>47</v>
      </c>
      <c r="F202" s="29">
        <v>60</v>
      </c>
      <c r="G202" s="81">
        <v>7102.8</v>
      </c>
      <c r="H202" s="27" t="s">
        <v>85</v>
      </c>
      <c r="I202" s="27" t="s">
        <v>464</v>
      </c>
      <c r="J202" s="27"/>
      <c r="K202" s="125"/>
      <c r="L202" s="125"/>
      <c r="M202" s="82"/>
      <c r="AA202" s="135">
        <v>130.241931404</v>
      </c>
      <c r="AB202" s="139" t="str">
        <f>VLOOKUP(I202,#REF!,4,0)</f>
        <v>0</v>
      </c>
      <c r="AC202" s="137">
        <f>ROUND(AB202/1.3*1.2644,2)</f>
        <v>0</v>
      </c>
      <c r="AD202" s="137">
        <f>AC202*F202-AA202*F202</f>
        <v>-7814.51588424</v>
      </c>
    </row>
    <row r="203" spans="1:256" customHeight="1" ht="15" hidden="true" outlineLevel="1" s="30" customFormat="1">
      <c r="A203" s="147"/>
      <c r="B203" s="26"/>
      <c r="C203" s="27" t="s">
        <v>465</v>
      </c>
      <c r="D203" s="28" t="s">
        <v>466</v>
      </c>
      <c r="E203" s="26" t="s">
        <v>47</v>
      </c>
      <c r="F203" s="29">
        <v>25</v>
      </c>
      <c r="G203" s="81">
        <v>8024.25</v>
      </c>
      <c r="H203" s="27" t="s">
        <v>85</v>
      </c>
      <c r="I203" s="27" t="s">
        <v>467</v>
      </c>
      <c r="J203" s="27"/>
      <c r="K203" s="125"/>
      <c r="L203" s="125"/>
      <c r="M203" s="82"/>
      <c r="AA203" s="135">
        <v>374.7381904656</v>
      </c>
      <c r="AB203" s="139" t="str">
        <f>VLOOKUP(I203,#REF!,4,0)</f>
        <v>0</v>
      </c>
      <c r="AC203" s="137">
        <f>ROUND(AB203/1.3*1.2644,2)</f>
        <v>0</v>
      </c>
      <c r="AD203" s="137">
        <f>AC203*F203-AA203*F203</f>
        <v>-9368.45476164</v>
      </c>
    </row>
    <row r="204" spans="1:256" customHeight="1" ht="15" hidden="true" outlineLevel="1" s="30" customFormat="1">
      <c r="A204" s="147"/>
      <c r="B204" s="26"/>
      <c r="C204" s="27" t="s">
        <v>468</v>
      </c>
      <c r="D204" s="28" t="s">
        <v>469</v>
      </c>
      <c r="E204" s="26" t="s">
        <v>47</v>
      </c>
      <c r="F204" s="29">
        <v>9</v>
      </c>
      <c r="G204" s="81">
        <v>164.34</v>
      </c>
      <c r="H204" s="27" t="s">
        <v>85</v>
      </c>
      <c r="I204" s="27" t="s">
        <v>470</v>
      </c>
      <c r="J204" s="27"/>
      <c r="K204" s="125"/>
      <c r="L204" s="125"/>
      <c r="M204" s="82"/>
      <c r="AA204" s="135">
        <v>17.445866056667</v>
      </c>
      <c r="AB204" s="139" t="str">
        <f>VLOOKUP(I204,#REF!,4,0)</f>
        <v>0</v>
      </c>
      <c r="AC204" s="137">
        <f>ROUND(AB204/1.3*1.2644,2)</f>
        <v>0</v>
      </c>
      <c r="AD204" s="137">
        <f>AC204*F204-AA204*F204</f>
        <v>-157.01279451</v>
      </c>
    </row>
    <row r="205" spans="1:256" customHeight="1" ht="15" hidden="true" outlineLevel="1" s="30" customFormat="1">
      <c r="A205" s="147"/>
      <c r="B205" s="26"/>
      <c r="C205" s="27" t="s">
        <v>471</v>
      </c>
      <c r="D205" s="28" t="s">
        <v>472</v>
      </c>
      <c r="E205" s="26" t="s">
        <v>47</v>
      </c>
      <c r="F205" s="29">
        <v>1</v>
      </c>
      <c r="G205" s="81">
        <v>18.26</v>
      </c>
      <c r="H205" s="27" t="s">
        <v>85</v>
      </c>
      <c r="I205" s="27" t="s">
        <v>470</v>
      </c>
      <c r="J205" s="27"/>
      <c r="K205" s="125"/>
      <c r="L205" s="125"/>
      <c r="M205" s="82"/>
      <c r="AA205" s="135">
        <v>17.44821741</v>
      </c>
      <c r="AB205" s="139" t="str">
        <f>VLOOKUP(I205,#REF!,4,0)</f>
        <v>0</v>
      </c>
      <c r="AC205" s="137">
        <f>ROUND(AB205/1.3*1.2644,2)</f>
        <v>0</v>
      </c>
      <c r="AD205" s="137">
        <f>AC205*F205-AA205*F205</f>
        <v>-17.44821741</v>
      </c>
    </row>
    <row r="206" spans="1:256" customHeight="1" ht="15" hidden="true" outlineLevel="1" s="30" customFormat="1">
      <c r="A206" s="147"/>
      <c r="B206" s="26"/>
      <c r="C206" s="27" t="s">
        <v>473</v>
      </c>
      <c r="D206" s="28" t="s">
        <v>474</v>
      </c>
      <c r="E206" s="26" t="s">
        <v>47</v>
      </c>
      <c r="F206" s="29">
        <v>2</v>
      </c>
      <c r="G206" s="81">
        <v>50.06</v>
      </c>
      <c r="H206" s="27" t="s">
        <v>85</v>
      </c>
      <c r="I206" s="27" t="s">
        <v>475</v>
      </c>
      <c r="J206" s="27"/>
      <c r="K206" s="125"/>
      <c r="L206" s="125"/>
      <c r="M206" s="82"/>
      <c r="AA206" s="135">
        <v>22.97154639</v>
      </c>
      <c r="AB206" s="139" t="str">
        <f>VLOOKUP(I206,#REF!,4,0)</f>
        <v>0</v>
      </c>
      <c r="AC206" s="137">
        <f>ROUND(AB206/1.3*1.2644,2)</f>
        <v>0</v>
      </c>
      <c r="AD206" s="137">
        <f>AC206*F206-AA206*F206</f>
        <v>-45.94309278</v>
      </c>
    </row>
    <row r="207" spans="1:256" customHeight="1" ht="15" hidden="true" outlineLevel="1" s="30" customFormat="1">
      <c r="A207" s="147"/>
      <c r="B207" s="26"/>
      <c r="C207" s="27" t="s">
        <v>476</v>
      </c>
      <c r="D207" s="28" t="s">
        <v>477</v>
      </c>
      <c r="E207" s="26" t="s">
        <v>47</v>
      </c>
      <c r="F207" s="29">
        <v>2</v>
      </c>
      <c r="G207" s="81">
        <v>50.06</v>
      </c>
      <c r="H207" s="27" t="s">
        <v>85</v>
      </c>
      <c r="I207" s="27" t="s">
        <v>475</v>
      </c>
      <c r="J207" s="27"/>
      <c r="K207" s="125"/>
      <c r="L207" s="125"/>
      <c r="M207" s="82"/>
      <c r="AA207" s="135">
        <v>22.97154639</v>
      </c>
      <c r="AB207" s="139" t="str">
        <f>VLOOKUP(I207,#REF!,4,0)</f>
        <v>0</v>
      </c>
      <c r="AC207" s="137">
        <f>ROUND(AB207/1.3*1.2644,2)</f>
        <v>0</v>
      </c>
      <c r="AD207" s="137">
        <f>AC207*F207-AA207*F207</f>
        <v>-45.94309278</v>
      </c>
    </row>
    <row r="208" spans="1:256" customHeight="1" ht="15" hidden="true" outlineLevel="1" s="30" customFormat="1">
      <c r="A208" s="147"/>
      <c r="B208" s="26"/>
      <c r="C208" s="27" t="s">
        <v>478</v>
      </c>
      <c r="D208" s="28" t="s">
        <v>479</v>
      </c>
      <c r="E208" s="26" t="s">
        <v>47</v>
      </c>
      <c r="F208" s="29">
        <v>2</v>
      </c>
      <c r="G208" s="81">
        <v>91.96</v>
      </c>
      <c r="H208" s="27" t="s">
        <v>85</v>
      </c>
      <c r="I208" s="27" t="s">
        <v>480</v>
      </c>
      <c r="J208" s="27"/>
      <c r="K208" s="125"/>
      <c r="L208" s="125"/>
      <c r="M208" s="82"/>
      <c r="AA208" s="135">
        <v>42.19738692</v>
      </c>
      <c r="AB208" s="139" t="str">
        <f>VLOOKUP(I208,#REF!,4,0)</f>
        <v>0</v>
      </c>
      <c r="AC208" s="137">
        <f>ROUND(AB208/1.3*1.2644,2)</f>
        <v>0</v>
      </c>
      <c r="AD208" s="137">
        <f>AC208*F208-AA208*F208</f>
        <v>-84.39477384</v>
      </c>
    </row>
    <row r="209" spans="1:256" customHeight="1" ht="15" hidden="true" outlineLevel="1" s="30" customFormat="1">
      <c r="A209" s="147"/>
      <c r="B209" s="26"/>
      <c r="C209" s="27" t="s">
        <v>481</v>
      </c>
      <c r="D209" s="28" t="s">
        <v>482</v>
      </c>
      <c r="E209" s="26" t="s">
        <v>47</v>
      </c>
      <c r="F209" s="29">
        <v>4</v>
      </c>
      <c r="G209" s="81">
        <v>183.92</v>
      </c>
      <c r="H209" s="27" t="s">
        <v>85</v>
      </c>
      <c r="I209" s="27" t="s">
        <v>480</v>
      </c>
      <c r="J209" s="27"/>
      <c r="K209" s="125"/>
      <c r="L209" s="125"/>
      <c r="M209" s="82"/>
      <c r="AA209" s="135">
        <v>42.19738692</v>
      </c>
      <c r="AB209" s="139" t="str">
        <f>VLOOKUP(I209,#REF!,4,0)</f>
        <v>0</v>
      </c>
      <c r="AC209" s="137">
        <f>ROUND(AB209/1.3*1.2644,2)</f>
        <v>0</v>
      </c>
      <c r="AD209" s="137">
        <f>AC209*F209-AA209*F209</f>
        <v>-168.78954768</v>
      </c>
    </row>
    <row r="210" spans="1:256" customHeight="1" ht="15" hidden="true" outlineLevel="1" s="30" customFormat="1">
      <c r="A210" s="147"/>
      <c r="B210" s="26"/>
      <c r="C210" s="27" t="s">
        <v>483</v>
      </c>
      <c r="D210" s="28" t="s">
        <v>484</v>
      </c>
      <c r="E210" s="26" t="s">
        <v>47</v>
      </c>
      <c r="F210" s="29">
        <v>2</v>
      </c>
      <c r="G210" s="81">
        <v>50.06</v>
      </c>
      <c r="H210" s="27" t="s">
        <v>85</v>
      </c>
      <c r="I210" s="27" t="s">
        <v>475</v>
      </c>
      <c r="J210" s="27"/>
      <c r="K210" s="125"/>
      <c r="L210" s="125"/>
      <c r="M210" s="82"/>
      <c r="AA210" s="135">
        <v>22.97154639</v>
      </c>
      <c r="AB210" s="139" t="str">
        <f>VLOOKUP(I210,#REF!,4,0)</f>
        <v>0</v>
      </c>
      <c r="AC210" s="137">
        <f>ROUND(AB210/1.3*1.2644,2)</f>
        <v>0</v>
      </c>
      <c r="AD210" s="137">
        <f>AC210*F210-AA210*F210</f>
        <v>-45.94309278</v>
      </c>
    </row>
    <row r="211" spans="1:256" customHeight="1" ht="15" hidden="true" outlineLevel="1" s="30" customFormat="1">
      <c r="A211" s="147"/>
      <c r="B211" s="26"/>
      <c r="C211" s="27" t="s">
        <v>485</v>
      </c>
      <c r="D211" s="28" t="s">
        <v>486</v>
      </c>
      <c r="E211" s="26" t="s">
        <v>47</v>
      </c>
      <c r="F211" s="29">
        <v>32</v>
      </c>
      <c r="G211" s="81">
        <v>3564.16</v>
      </c>
      <c r="H211" s="27" t="s">
        <v>85</v>
      </c>
      <c r="I211" s="27" t="s">
        <v>487</v>
      </c>
      <c r="J211" s="27"/>
      <c r="K211" s="125"/>
      <c r="L211" s="125"/>
      <c r="M211" s="82"/>
      <c r="AA211" s="135">
        <v>130.04126544094</v>
      </c>
      <c r="AB211" s="139" t="str">
        <f>VLOOKUP(I211,#REF!,4,0)</f>
        <v>0</v>
      </c>
      <c r="AC211" s="137">
        <f>ROUND(AB211/1.3*1.2644,2)</f>
        <v>0</v>
      </c>
      <c r="AD211" s="137">
        <f>AC211*F211-AA211*F211</f>
        <v>-4161.32049411</v>
      </c>
    </row>
    <row r="212" spans="1:256" customHeight="1" ht="15" hidden="true" outlineLevel="1" s="30" customFormat="1">
      <c r="A212" s="147"/>
      <c r="B212" s="26"/>
      <c r="C212" s="27" t="s">
        <v>488</v>
      </c>
      <c r="D212" s="28" t="s">
        <v>489</v>
      </c>
      <c r="E212" s="26" t="s">
        <v>47</v>
      </c>
      <c r="F212" s="29">
        <v>2</v>
      </c>
      <c r="G212" s="81">
        <v>668.18</v>
      </c>
      <c r="H212" s="27" t="s">
        <v>85</v>
      </c>
      <c r="I212" s="27" t="s">
        <v>490</v>
      </c>
      <c r="J212" s="27"/>
      <c r="K212" s="125"/>
      <c r="L212" s="125"/>
      <c r="M212" s="82"/>
      <c r="AA212" s="135">
        <v>431.02070115</v>
      </c>
      <c r="AB212" s="139" t="str">
        <f>VLOOKUP(I212,#REF!,4,0)</f>
        <v>0</v>
      </c>
      <c r="AC212" s="137">
        <f>ROUND(AB212/1.3*1.2644,2)</f>
        <v>0</v>
      </c>
      <c r="AD212" s="137">
        <f>AC212*F212-AA212*F212</f>
        <v>-862.0414023</v>
      </c>
    </row>
    <row r="213" spans="1:256" customHeight="1" ht="15" hidden="true" outlineLevel="1" s="30" customFormat="1">
      <c r="A213" s="147"/>
      <c r="B213" s="26"/>
      <c r="C213" s="27" t="s">
        <v>491</v>
      </c>
      <c r="D213" s="28" t="s">
        <v>54</v>
      </c>
      <c r="E213" s="26" t="s">
        <v>55</v>
      </c>
      <c r="F213" s="37">
        <v>0.05</v>
      </c>
      <c r="G213" s="87">
        <v>7656.342</v>
      </c>
      <c r="H213" s="27"/>
      <c r="I213" s="27"/>
      <c r="J213" s="27"/>
      <c r="K213" s="125"/>
      <c r="L213" s="125"/>
      <c r="M213" s="82"/>
      <c r="AA213" s="135"/>
      <c r="AB213" s="137"/>
      <c r="AC213" s="137"/>
      <c r="AD213" s="137"/>
    </row>
    <row r="214" spans="1:256" customHeight="1" ht="15" hidden="true" outlineLevel="1" s="30" customFormat="1">
      <c r="A214" s="147"/>
      <c r="B214" s="50">
        <v>6</v>
      </c>
      <c r="C214" s="51" t="s">
        <v>492</v>
      </c>
      <c r="D214" s="52" t="s">
        <v>493</v>
      </c>
      <c r="E214" s="53"/>
      <c r="F214" s="56"/>
      <c r="G214" s="96">
        <v>11231.9025</v>
      </c>
      <c r="H214" s="55"/>
      <c r="I214" s="56"/>
      <c r="J214" s="56"/>
      <c r="K214" s="93"/>
      <c r="L214" s="94"/>
      <c r="M214" s="95"/>
      <c r="AA214" s="135"/>
      <c r="AB214" s="137"/>
      <c r="AC214" s="137"/>
      <c r="AD214" s="137"/>
    </row>
    <row r="215" spans="1:256" customHeight="1" ht="30" hidden="true" outlineLevel="1" s="30" customFormat="1">
      <c r="A215" s="147"/>
      <c r="B215" s="26"/>
      <c r="C215" s="27" t="s">
        <v>494</v>
      </c>
      <c r="D215" s="28" t="s">
        <v>495</v>
      </c>
      <c r="E215" s="26" t="s">
        <v>47</v>
      </c>
      <c r="F215" s="29">
        <v>12</v>
      </c>
      <c r="G215" s="81">
        <v>3667.56</v>
      </c>
      <c r="H215" s="27" t="s">
        <v>85</v>
      </c>
      <c r="I215" s="27" t="s">
        <v>496</v>
      </c>
      <c r="J215" s="27"/>
      <c r="K215" s="125"/>
      <c r="L215" s="125"/>
      <c r="M215" s="82"/>
      <c r="AA215" s="135">
        <v>349.251801145</v>
      </c>
      <c r="AB215" s="139" t="str">
        <f>VLOOKUP(I215,#REF!,4,0)</f>
        <v>0</v>
      </c>
      <c r="AC215" s="137">
        <f>ROUND(AB215/1.3*1.2644,2)</f>
        <v>0</v>
      </c>
      <c r="AD215" s="137">
        <f>AC215*F215-AA215*F215</f>
        <v>-4191.02161374</v>
      </c>
    </row>
    <row r="216" spans="1:256" customHeight="1" ht="30" hidden="true" outlineLevel="1" s="30" customFormat="1">
      <c r="A216" s="147"/>
      <c r="B216" s="26"/>
      <c r="C216" s="27" t="s">
        <v>497</v>
      </c>
      <c r="D216" s="28" t="s">
        <v>498</v>
      </c>
      <c r="E216" s="26" t="s">
        <v>47</v>
      </c>
      <c r="F216" s="29">
        <v>8</v>
      </c>
      <c r="G216" s="81">
        <v>2445.04</v>
      </c>
      <c r="H216" s="27" t="s">
        <v>85</v>
      </c>
      <c r="I216" s="27" t="s">
        <v>496</v>
      </c>
      <c r="J216" s="27"/>
      <c r="K216" s="125"/>
      <c r="L216" s="125"/>
      <c r="M216" s="82"/>
      <c r="AA216" s="135">
        <v>349.25136026625</v>
      </c>
      <c r="AB216" s="139" t="str">
        <f>VLOOKUP(I216,#REF!,4,0)</f>
        <v>0</v>
      </c>
      <c r="AC216" s="137">
        <f>ROUND(AB216/1.3*1.2644,2)</f>
        <v>0</v>
      </c>
      <c r="AD216" s="137">
        <f>AC216*F216-AA216*F216</f>
        <v>-2794.01088213</v>
      </c>
    </row>
    <row r="217" spans="1:256" customHeight="1" ht="30" hidden="true" outlineLevel="1" s="30" customFormat="1">
      <c r="A217" s="147"/>
      <c r="B217" s="26"/>
      <c r="C217" s="27" t="s">
        <v>499</v>
      </c>
      <c r="D217" s="28" t="s">
        <v>500</v>
      </c>
      <c r="E217" s="26" t="s">
        <v>47</v>
      </c>
      <c r="F217" s="29">
        <v>13</v>
      </c>
      <c r="G217" s="81">
        <v>3973.19</v>
      </c>
      <c r="H217" s="27" t="s">
        <v>85</v>
      </c>
      <c r="I217" s="27" t="s">
        <v>496</v>
      </c>
      <c r="J217" s="27"/>
      <c r="K217" s="125"/>
      <c r="L217" s="125"/>
      <c r="M217" s="82"/>
      <c r="AA217" s="135">
        <v>349.25166549</v>
      </c>
      <c r="AB217" s="139" t="str">
        <f>VLOOKUP(I217,#REF!,4,0)</f>
        <v>0</v>
      </c>
      <c r="AC217" s="137">
        <f>ROUND(AB217/1.3*1.2644,2)</f>
        <v>0</v>
      </c>
      <c r="AD217" s="137">
        <f>AC217*F217-AA217*F217</f>
        <v>-4540.27165137</v>
      </c>
    </row>
    <row r="218" spans="1:256" customHeight="1" ht="30" hidden="true" outlineLevel="1" s="30" customFormat="1">
      <c r="A218" s="147"/>
      <c r="B218" s="26"/>
      <c r="C218" s="27" t="s">
        <v>501</v>
      </c>
      <c r="D218" s="28" t="s">
        <v>502</v>
      </c>
      <c r="E218" s="26" t="s">
        <v>47</v>
      </c>
      <c r="F218" s="29">
        <v>2</v>
      </c>
      <c r="G218" s="81">
        <v>611.26</v>
      </c>
      <c r="H218" s="27" t="s">
        <v>85</v>
      </c>
      <c r="I218" s="27" t="s">
        <v>496</v>
      </c>
      <c r="J218" s="27"/>
      <c r="K218" s="125"/>
      <c r="L218" s="125"/>
      <c r="M218" s="82"/>
      <c r="AA218" s="135">
        <v>349.25003763</v>
      </c>
      <c r="AB218" s="139" t="str">
        <f>VLOOKUP(I218,#REF!,4,0)</f>
        <v>0</v>
      </c>
      <c r="AC218" s="137">
        <f>ROUND(AB218/1.3*1.2644,2)</f>
        <v>0</v>
      </c>
      <c r="AD218" s="137">
        <f>AC218*F218-AA218*F218</f>
        <v>-698.50007526</v>
      </c>
    </row>
    <row r="219" spans="1:256" customHeight="1" ht="15" hidden="true" outlineLevel="1" s="30" customFormat="1">
      <c r="A219" s="147"/>
      <c r="B219" s="26"/>
      <c r="C219" s="27" t="s">
        <v>503</v>
      </c>
      <c r="D219" s="28" t="s">
        <v>54</v>
      </c>
      <c r="E219" s="26" t="s">
        <v>55</v>
      </c>
      <c r="F219" s="37">
        <v>0.05</v>
      </c>
      <c r="G219" s="87">
        <v>534.8525</v>
      </c>
      <c r="H219" s="27"/>
      <c r="I219" s="27"/>
      <c r="J219" s="27"/>
      <c r="K219" s="125"/>
      <c r="L219" s="125"/>
      <c r="M219" s="82"/>
      <c r="AA219" s="135"/>
      <c r="AB219" s="137"/>
      <c r="AC219" s="137"/>
      <c r="AD219" s="137"/>
    </row>
    <row r="220" spans="1:256" customHeight="1" ht="15" hidden="true" outlineLevel="1" s="30" customFormat="1">
      <c r="A220" s="147"/>
      <c r="B220" s="50">
        <v>6</v>
      </c>
      <c r="C220" s="51" t="s">
        <v>504</v>
      </c>
      <c r="D220" s="52" t="s">
        <v>505</v>
      </c>
      <c r="E220" s="53"/>
      <c r="F220" s="54"/>
      <c r="G220" s="144">
        <v>7692.699</v>
      </c>
      <c r="H220" s="55"/>
      <c r="I220" s="56"/>
      <c r="J220" s="56"/>
      <c r="K220" s="93"/>
      <c r="L220" s="94"/>
      <c r="M220" s="95"/>
      <c r="AA220" s="135"/>
      <c r="AB220" s="137"/>
      <c r="AC220" s="137"/>
      <c r="AD220" s="137"/>
    </row>
    <row r="221" spans="1:256" customHeight="1" ht="15" hidden="true" outlineLevel="1" s="30" customFormat="1">
      <c r="A221" s="147"/>
      <c r="B221" s="26"/>
      <c r="C221" s="27" t="s">
        <v>506</v>
      </c>
      <c r="D221" s="28" t="s">
        <v>507</v>
      </c>
      <c r="E221" s="26" t="s">
        <v>47</v>
      </c>
      <c r="F221" s="29">
        <v>17</v>
      </c>
      <c r="G221" s="81">
        <v>352.75</v>
      </c>
      <c r="H221" s="27" t="s">
        <v>85</v>
      </c>
      <c r="I221" s="27" t="s">
        <v>508</v>
      </c>
      <c r="J221" s="27"/>
      <c r="K221" s="125"/>
      <c r="L221" s="125"/>
      <c r="M221" s="82"/>
      <c r="AA221" s="135">
        <v>29.861080814118</v>
      </c>
      <c r="AB221" s="139" t="str">
        <f>VLOOKUP(I221,#REF!,4,0)</f>
        <v>0</v>
      </c>
      <c r="AC221" s="137">
        <f>ROUND(AB221/1.3*1.2644,2)</f>
        <v>0</v>
      </c>
      <c r="AD221" s="137">
        <f>AC221*F221-AA221*F221</f>
        <v>-507.63837384</v>
      </c>
    </row>
    <row r="222" spans="1:256" customHeight="1" ht="15" hidden="true" outlineLevel="1" s="30" customFormat="1">
      <c r="A222" s="147"/>
      <c r="B222" s="26"/>
      <c r="C222" s="27" t="s">
        <v>509</v>
      </c>
      <c r="D222" s="28" t="s">
        <v>510</v>
      </c>
      <c r="E222" s="26" t="s">
        <v>47</v>
      </c>
      <c r="F222" s="29">
        <v>9</v>
      </c>
      <c r="G222" s="81">
        <v>701.1</v>
      </c>
      <c r="H222" s="27" t="s">
        <v>85</v>
      </c>
      <c r="I222" s="27" t="s">
        <v>511</v>
      </c>
      <c r="J222" s="27"/>
      <c r="K222" s="125"/>
      <c r="L222" s="125"/>
      <c r="M222" s="82"/>
      <c r="AA222" s="135">
        <v>88.406182626667</v>
      </c>
      <c r="AB222" s="139" t="str">
        <f>VLOOKUP(I222,#REF!,4,0)</f>
        <v>0</v>
      </c>
      <c r="AC222" s="137">
        <f>ROUND(AB222/1.3*1.2644,2)</f>
        <v>0</v>
      </c>
      <c r="AD222" s="137">
        <f>AC222*F222-AA222*F222</f>
        <v>-795.65564364</v>
      </c>
    </row>
    <row r="223" spans="1:256" customHeight="1" ht="15" hidden="true" outlineLevel="1" s="30" customFormat="1">
      <c r="A223" s="147"/>
      <c r="B223" s="26"/>
      <c r="C223" s="27" t="s">
        <v>512</v>
      </c>
      <c r="D223" s="28" t="s">
        <v>513</v>
      </c>
      <c r="E223" s="26" t="s">
        <v>47</v>
      </c>
      <c r="F223" s="29">
        <v>142</v>
      </c>
      <c r="G223" s="81">
        <v>2946.5</v>
      </c>
      <c r="H223" s="27" t="s">
        <v>85</v>
      </c>
      <c r="I223" s="27" t="s">
        <v>508</v>
      </c>
      <c r="J223" s="27"/>
      <c r="K223" s="125"/>
      <c r="L223" s="125"/>
      <c r="M223" s="82"/>
      <c r="AA223" s="135">
        <v>29.861326274366</v>
      </c>
      <c r="AB223" s="139" t="str">
        <f>VLOOKUP(I223,#REF!,4,0)</f>
        <v>0</v>
      </c>
      <c r="AC223" s="137">
        <f>ROUND(AB223/1.3*1.2644,2)</f>
        <v>0</v>
      </c>
      <c r="AD223" s="137">
        <f>AC223*F223-AA223*F223</f>
        <v>-4240.30833096</v>
      </c>
    </row>
    <row r="224" spans="1:256" customHeight="1" ht="15" hidden="true" outlineLevel="1" s="30" customFormat="1">
      <c r="A224" s="147"/>
      <c r="B224" s="26"/>
      <c r="C224" s="27" t="s">
        <v>514</v>
      </c>
      <c r="D224" s="28" t="s">
        <v>515</v>
      </c>
      <c r="E224" s="26" t="s">
        <v>47</v>
      </c>
      <c r="F224" s="29">
        <v>15</v>
      </c>
      <c r="G224" s="81">
        <v>1168.5</v>
      </c>
      <c r="H224" s="27" t="s">
        <v>85</v>
      </c>
      <c r="I224" s="27" t="s">
        <v>511</v>
      </c>
      <c r="J224" s="27"/>
      <c r="K224" s="125"/>
      <c r="L224" s="125"/>
      <c r="M224" s="82"/>
      <c r="AA224" s="135">
        <v>88.406417762</v>
      </c>
      <c r="AB224" s="139" t="str">
        <f>VLOOKUP(I224,#REF!,4,0)</f>
        <v>0</v>
      </c>
      <c r="AC224" s="137">
        <f>ROUND(AB224/1.3*1.2644,2)</f>
        <v>0</v>
      </c>
      <c r="AD224" s="137">
        <f>AC224*F224-AA224*F224</f>
        <v>-1326.09626643</v>
      </c>
    </row>
    <row r="225" spans="1:256" customHeight="1" ht="15" hidden="true" outlineLevel="1" s="30" customFormat="1">
      <c r="A225" s="147"/>
      <c r="B225" s="26"/>
      <c r="C225" s="27" t="s">
        <v>516</v>
      </c>
      <c r="D225" s="28" t="s">
        <v>517</v>
      </c>
      <c r="E225" s="26" t="s">
        <v>47</v>
      </c>
      <c r="F225" s="29">
        <v>24</v>
      </c>
      <c r="G225" s="81">
        <v>1393.68</v>
      </c>
      <c r="H225" s="27" t="s">
        <v>85</v>
      </c>
      <c r="I225" s="27" t="s">
        <v>518</v>
      </c>
      <c r="J225" s="27"/>
      <c r="K225" s="125"/>
      <c r="L225" s="125"/>
      <c r="M225" s="82"/>
      <c r="AA225" s="135">
        <v>33.8215724275</v>
      </c>
      <c r="AB225" s="139" t="str">
        <f>VLOOKUP(I225,#REF!,4,0)</f>
        <v>0</v>
      </c>
      <c r="AC225" s="137">
        <f>ROUND(AB225/1.3*1.2644,2)</f>
        <v>0</v>
      </c>
      <c r="AD225" s="137">
        <f>AC225*F225-AA225*F225</f>
        <v>-811.71773826</v>
      </c>
    </row>
    <row r="226" spans="1:256" customHeight="1" ht="15" hidden="true" outlineLevel="1" s="30" customFormat="1">
      <c r="A226" s="147"/>
      <c r="B226" s="26"/>
      <c r="C226" s="27" t="s">
        <v>519</v>
      </c>
      <c r="D226" s="28" t="s">
        <v>520</v>
      </c>
      <c r="E226" s="26" t="s">
        <v>47</v>
      </c>
      <c r="F226" s="29">
        <v>12</v>
      </c>
      <c r="G226" s="81">
        <v>249</v>
      </c>
      <c r="H226" s="27" t="s">
        <v>85</v>
      </c>
      <c r="I226" s="27" t="s">
        <v>508</v>
      </c>
      <c r="J226" s="27"/>
      <c r="K226" s="125"/>
      <c r="L226" s="125"/>
      <c r="M226" s="82"/>
      <c r="AA226" s="135">
        <v>29.861599495</v>
      </c>
      <c r="AB226" s="139" t="str">
        <f>VLOOKUP(I226,#REF!,4,0)</f>
        <v>0</v>
      </c>
      <c r="AC226" s="137">
        <f>ROUND(AB226/1.3*1.2644,2)</f>
        <v>0</v>
      </c>
      <c r="AD226" s="137">
        <f>AC226*F226-AA226*F226</f>
        <v>-358.33919394</v>
      </c>
    </row>
    <row r="227" spans="1:256" customHeight="1" ht="15" hidden="true" outlineLevel="1" s="30" customFormat="1">
      <c r="A227" s="147"/>
      <c r="B227" s="26"/>
      <c r="C227" s="27" t="s">
        <v>521</v>
      </c>
      <c r="D227" s="28" t="s">
        <v>522</v>
      </c>
      <c r="E227" s="26" t="s">
        <v>47</v>
      </c>
      <c r="F227" s="29">
        <v>7</v>
      </c>
      <c r="G227" s="81">
        <v>514.85</v>
      </c>
      <c r="H227" s="27" t="s">
        <v>85</v>
      </c>
      <c r="I227" s="27" t="s">
        <v>523</v>
      </c>
      <c r="J227" s="27"/>
      <c r="K227" s="125"/>
      <c r="L227" s="125"/>
      <c r="M227" s="82"/>
      <c r="AA227" s="135">
        <v>72.847781481429</v>
      </c>
      <c r="AB227" s="139" t="str">
        <f>VLOOKUP(I227,#REF!,4,0)</f>
        <v>0</v>
      </c>
      <c r="AC227" s="137">
        <f>ROUND(AB227/1.3*1.2644,2)</f>
        <v>0</v>
      </c>
      <c r="AD227" s="137">
        <f>AC227*F227-AA227*F227</f>
        <v>-509.93447037</v>
      </c>
    </row>
    <row r="228" spans="1:256" customHeight="1" ht="15" hidden="true" outlineLevel="1" s="30" customFormat="1">
      <c r="A228" s="147"/>
      <c r="B228" s="26"/>
      <c r="C228" s="27" t="s">
        <v>524</v>
      </c>
      <c r="D228" s="28" t="s">
        <v>54</v>
      </c>
      <c r="E228" s="26" t="s">
        <v>55</v>
      </c>
      <c r="F228" s="37">
        <v>0.05</v>
      </c>
      <c r="G228" s="87">
        <v>366.319</v>
      </c>
      <c r="H228" s="27"/>
      <c r="I228" s="27"/>
      <c r="J228" s="27"/>
      <c r="K228" s="125"/>
      <c r="L228" s="125"/>
      <c r="M228" s="82"/>
      <c r="AA228" s="135"/>
      <c r="AB228" s="137"/>
      <c r="AC228" s="137"/>
      <c r="AD228" s="137"/>
    </row>
    <row r="229" spans="1:256" customHeight="1" ht="15" hidden="true" outlineLevel="1" s="30" customFormat="1">
      <c r="A229" s="147"/>
      <c r="B229" s="50">
        <v>6</v>
      </c>
      <c r="C229" s="51" t="s">
        <v>525</v>
      </c>
      <c r="D229" s="52" t="s">
        <v>526</v>
      </c>
      <c r="E229" s="53"/>
      <c r="F229" s="54"/>
      <c r="G229" s="144">
        <v>67547.5605</v>
      </c>
      <c r="H229" s="55"/>
      <c r="I229" s="56"/>
      <c r="J229" s="56"/>
      <c r="K229" s="93"/>
      <c r="L229" s="94"/>
      <c r="M229" s="95"/>
      <c r="AA229" s="135"/>
      <c r="AB229" s="137"/>
      <c r="AC229" s="137"/>
      <c r="AD229" s="137"/>
    </row>
    <row r="230" spans="1:256" customHeight="1" ht="15" hidden="true" outlineLevel="1" s="30" customFormat="1">
      <c r="A230" s="147"/>
      <c r="B230" s="26"/>
      <c r="C230" s="27" t="s">
        <v>527</v>
      </c>
      <c r="D230" s="28" t="s">
        <v>528</v>
      </c>
      <c r="E230" s="26" t="s">
        <v>42</v>
      </c>
      <c r="F230" s="29">
        <v>3.95</v>
      </c>
      <c r="G230" s="81">
        <v>1078.47</v>
      </c>
      <c r="H230" s="27" t="s">
        <v>85</v>
      </c>
      <c r="I230" s="27" t="s">
        <v>529</v>
      </c>
      <c r="J230" s="27"/>
      <c r="K230" s="125"/>
      <c r="L230" s="125"/>
      <c r="M230" s="82"/>
      <c r="AA230" s="135">
        <v>309.3696415443</v>
      </c>
      <c r="AB230" s="139" t="str">
        <f>VLOOKUP(I230,#REF!,4,0)</f>
        <v>0</v>
      </c>
      <c r="AC230" s="137">
        <f>ROUND(AB230/1.3*1.2644,2)</f>
        <v>0</v>
      </c>
      <c r="AD230" s="137">
        <f>AC230*F230-AA230*F230</f>
        <v>-1222.0100841</v>
      </c>
    </row>
    <row r="231" spans="1:256" customHeight="1" ht="15" hidden="true" outlineLevel="1" s="30" customFormat="1">
      <c r="A231" s="147"/>
      <c r="B231" s="26"/>
      <c r="C231" s="27" t="s">
        <v>530</v>
      </c>
      <c r="D231" s="28" t="s">
        <v>531</v>
      </c>
      <c r="E231" s="26" t="s">
        <v>42</v>
      </c>
      <c r="F231" s="29">
        <v>78.47</v>
      </c>
      <c r="G231" s="81">
        <v>11298.11</v>
      </c>
      <c r="H231" s="27" t="s">
        <v>85</v>
      </c>
      <c r="I231" s="27" t="s">
        <v>532</v>
      </c>
      <c r="J231" s="27"/>
      <c r="K231" s="125"/>
      <c r="L231" s="125"/>
      <c r="M231" s="82"/>
      <c r="AA231" s="135">
        <v>158.69855079164</v>
      </c>
      <c r="AB231" s="139" t="str">
        <f>VLOOKUP(I231,#REF!,4,0)</f>
        <v>0</v>
      </c>
      <c r="AC231" s="137">
        <f>ROUND(AB231/1.3*1.2644,2)</f>
        <v>0</v>
      </c>
      <c r="AD231" s="137">
        <f>AC231*F231-AA231*F231</f>
        <v>-12453.07528062</v>
      </c>
    </row>
    <row r="232" spans="1:256" customHeight="1" ht="15" hidden="true" outlineLevel="1" s="30" customFormat="1">
      <c r="A232" s="147"/>
      <c r="B232" s="26"/>
      <c r="C232" s="27" t="s">
        <v>533</v>
      </c>
      <c r="D232" s="28" t="s">
        <v>534</v>
      </c>
      <c r="E232" s="26" t="s">
        <v>42</v>
      </c>
      <c r="F232" s="29">
        <v>38.69</v>
      </c>
      <c r="G232" s="81">
        <v>4532.92</v>
      </c>
      <c r="H232" s="27" t="s">
        <v>85</v>
      </c>
      <c r="I232" s="27" t="s">
        <v>535</v>
      </c>
      <c r="J232" s="27"/>
      <c r="K232" s="125"/>
      <c r="L232" s="125"/>
      <c r="M232" s="82"/>
      <c r="AA232" s="135">
        <v>128.10147434841</v>
      </c>
      <c r="AB232" s="139" t="str">
        <f>VLOOKUP(I232,#REF!,4,0)</f>
        <v>0</v>
      </c>
      <c r="AC232" s="137">
        <f>ROUND(AB232/1.3*1.2644,2)</f>
        <v>0</v>
      </c>
      <c r="AD232" s="137">
        <f>AC232*F232-AA232*F232</f>
        <v>-4956.24604254</v>
      </c>
    </row>
    <row r="233" spans="1:256" customHeight="1" ht="30" hidden="true" outlineLevel="1" s="30" customFormat="1">
      <c r="A233" s="147"/>
      <c r="B233" s="26"/>
      <c r="C233" s="27" t="s">
        <v>536</v>
      </c>
      <c r="D233" s="28" t="s">
        <v>537</v>
      </c>
      <c r="E233" s="26" t="s">
        <v>42</v>
      </c>
      <c r="F233" s="29">
        <v>61.52</v>
      </c>
      <c r="G233" s="81">
        <v>8857.65</v>
      </c>
      <c r="H233" s="27" t="s">
        <v>85</v>
      </c>
      <c r="I233" s="27" t="s">
        <v>532</v>
      </c>
      <c r="J233" s="27"/>
      <c r="K233" s="125"/>
      <c r="L233" s="125"/>
      <c r="M233" s="82"/>
      <c r="AA233" s="135">
        <v>158.69846259168</v>
      </c>
      <c r="AB233" s="139" t="str">
        <f>VLOOKUP(I233,#REF!,4,0)</f>
        <v>0</v>
      </c>
      <c r="AC233" s="137">
        <f>ROUND(AB233/1.3*1.2644,2)</f>
        <v>0</v>
      </c>
      <c r="AD233" s="137">
        <f>AC233*F233-AA233*F233</f>
        <v>-9763.12941864</v>
      </c>
    </row>
    <row r="234" spans="1:256" customHeight="1" ht="30" hidden="true" outlineLevel="1" s="30" customFormat="1">
      <c r="A234" s="147"/>
      <c r="B234" s="26"/>
      <c r="C234" s="27" t="s">
        <v>538</v>
      </c>
      <c r="D234" s="28" t="s">
        <v>539</v>
      </c>
      <c r="E234" s="26" t="s">
        <v>42</v>
      </c>
      <c r="F234" s="29">
        <v>50.46</v>
      </c>
      <c r="G234" s="81">
        <v>5911.89</v>
      </c>
      <c r="H234" s="27" t="s">
        <v>85</v>
      </c>
      <c r="I234" s="27" t="s">
        <v>535</v>
      </c>
      <c r="J234" s="27"/>
      <c r="K234" s="125"/>
      <c r="L234" s="125"/>
      <c r="M234" s="82"/>
      <c r="AA234" s="135">
        <v>128.10143603032</v>
      </c>
      <c r="AB234" s="139" t="str">
        <f>VLOOKUP(I234,#REF!,4,0)</f>
        <v>0</v>
      </c>
      <c r="AC234" s="137">
        <f>ROUND(AB234/1.3*1.2644,2)</f>
        <v>0</v>
      </c>
      <c r="AD234" s="137">
        <f>AC234*F234-AA234*F234</f>
        <v>-6463.99846209</v>
      </c>
    </row>
    <row r="235" spans="1:256" customHeight="1" ht="45" hidden="true" outlineLevel="1" s="30" customFormat="1">
      <c r="A235" s="147"/>
      <c r="B235" s="26"/>
      <c r="C235" s="27" t="s">
        <v>540</v>
      </c>
      <c r="D235" s="28" t="s">
        <v>541</v>
      </c>
      <c r="E235" s="26" t="s">
        <v>42</v>
      </c>
      <c r="F235" s="29">
        <v>150.85</v>
      </c>
      <c r="G235" s="81">
        <v>12176.61</v>
      </c>
      <c r="H235" s="27" t="s">
        <v>85</v>
      </c>
      <c r="I235" s="27" t="s">
        <v>542</v>
      </c>
      <c r="J235" s="27"/>
      <c r="K235" s="125"/>
      <c r="L235" s="125"/>
      <c r="M235" s="82"/>
      <c r="AA235" s="135">
        <v>93.022335797879</v>
      </c>
      <c r="AB235" s="139" t="str">
        <f>VLOOKUP(I235,#REF!,4,0)</f>
        <v>0</v>
      </c>
      <c r="AC235" s="137">
        <f>ROUND(AB235/1.3*1.2644,2)</f>
        <v>0</v>
      </c>
      <c r="AD235" s="137">
        <f>AC235*F235-AA235*F235</f>
        <v>-14032.41935511</v>
      </c>
    </row>
    <row r="236" spans="1:256" customHeight="1" ht="15" hidden="true" outlineLevel="1" s="30" customFormat="1">
      <c r="A236" s="147"/>
      <c r="B236" s="26"/>
      <c r="C236" s="27" t="s">
        <v>543</v>
      </c>
      <c r="D236" s="28" t="s">
        <v>544</v>
      </c>
      <c r="E236" s="26" t="s">
        <v>47</v>
      </c>
      <c r="F236" s="29">
        <v>6</v>
      </c>
      <c r="G236" s="81">
        <v>16082.56</v>
      </c>
      <c r="H236" s="27" t="s">
        <v>79</v>
      </c>
      <c r="I236" s="27">
        <v>2003684</v>
      </c>
      <c r="J236" s="27"/>
      <c r="K236" s="125"/>
      <c r="L236" s="125"/>
      <c r="M236" s="82"/>
      <c r="AA236" s="135">
        <v>2596.67708066</v>
      </c>
      <c r="AB236" s="137">
        <v>2119.92</v>
      </c>
      <c r="AC236" s="137">
        <f>AB236*1.2644</f>
        <v>2680.426848</v>
      </c>
      <c r="AD236" s="137">
        <f>F236*AC236-F236*AA236</f>
        <v>502.49860404</v>
      </c>
    </row>
    <row r="237" spans="1:256" customHeight="1" ht="15" hidden="true" outlineLevel="1" s="30" customFormat="1">
      <c r="A237" s="147"/>
      <c r="B237" s="26"/>
      <c r="C237" s="27" t="s">
        <v>545</v>
      </c>
      <c r="D237" s="28" t="s">
        <v>546</v>
      </c>
      <c r="E237" s="26" t="s">
        <v>42</v>
      </c>
      <c r="F237" s="29">
        <v>24</v>
      </c>
      <c r="G237" s="81">
        <v>3455.52</v>
      </c>
      <c r="H237" s="27" t="s">
        <v>85</v>
      </c>
      <c r="I237" s="27" t="s">
        <v>532</v>
      </c>
      <c r="J237" s="27"/>
      <c r="K237" s="125"/>
      <c r="L237" s="125"/>
      <c r="M237" s="82"/>
      <c r="AA237" s="135">
        <v>158.69871485</v>
      </c>
      <c r="AB237" s="139" t="str">
        <f>VLOOKUP(I237,#REF!,4,0)</f>
        <v>0</v>
      </c>
      <c r="AC237" s="137">
        <f>ROUND(AB237/1.3*1.2644,2)</f>
        <v>0</v>
      </c>
      <c r="AD237" s="137">
        <f>AC237*F237-AA237*F237</f>
        <v>-3808.7691564</v>
      </c>
    </row>
    <row r="238" spans="1:256" customHeight="1" ht="15" hidden="true" outlineLevel="1" s="30" customFormat="1">
      <c r="A238" s="147"/>
      <c r="B238" s="26"/>
      <c r="C238" s="27" t="s">
        <v>547</v>
      </c>
      <c r="D238" s="28" t="s">
        <v>548</v>
      </c>
      <c r="E238" s="26" t="s">
        <v>42</v>
      </c>
      <c r="F238" s="29">
        <v>8</v>
      </c>
      <c r="G238" s="81">
        <v>937.28</v>
      </c>
      <c r="H238" s="27" t="s">
        <v>85</v>
      </c>
      <c r="I238" s="27" t="s">
        <v>535</v>
      </c>
      <c r="J238" s="27"/>
      <c r="K238" s="125"/>
      <c r="L238" s="125"/>
      <c r="M238" s="82"/>
      <c r="AA238" s="135">
        <v>128.10128872125</v>
      </c>
      <c r="AB238" s="139" t="str">
        <f>VLOOKUP(I238,#REF!,4,0)</f>
        <v>0</v>
      </c>
      <c r="AC238" s="137">
        <f>ROUND(AB238/1.3*1.2644,2)</f>
        <v>0</v>
      </c>
      <c r="AD238" s="137">
        <f>AC238*F238-AA238*F238</f>
        <v>-1024.81030977</v>
      </c>
    </row>
    <row r="239" spans="1:256" customHeight="1" ht="15" hidden="true" outlineLevel="1" s="30" customFormat="1">
      <c r="A239" s="147"/>
      <c r="B239" s="26"/>
      <c r="C239" s="27" t="s">
        <v>549</v>
      </c>
      <c r="D239" s="28" t="s">
        <v>54</v>
      </c>
      <c r="E239" s="26" t="s">
        <v>55</v>
      </c>
      <c r="F239" s="37">
        <v>0.05</v>
      </c>
      <c r="G239" s="145">
        <v>3216.5505</v>
      </c>
      <c r="H239" s="27"/>
      <c r="I239" s="27"/>
      <c r="J239" s="27"/>
      <c r="K239" s="125"/>
      <c r="L239" s="125"/>
      <c r="M239" s="82"/>
      <c r="AA239" s="135"/>
      <c r="AB239" s="137"/>
      <c r="AC239" s="137"/>
      <c r="AD239" s="137"/>
    </row>
    <row r="240" spans="1:256" customHeight="1" ht="15" hidden="true" outlineLevel="1" s="30" customFormat="1">
      <c r="A240" s="147"/>
      <c r="B240" s="50">
        <v>6</v>
      </c>
      <c r="C240" s="51" t="s">
        <v>550</v>
      </c>
      <c r="D240" s="52" t="s">
        <v>551</v>
      </c>
      <c r="E240" s="53"/>
      <c r="F240" s="54"/>
      <c r="G240" s="144">
        <v>2462.817</v>
      </c>
      <c r="H240" s="55"/>
      <c r="I240" s="56"/>
      <c r="J240" s="56"/>
      <c r="K240" s="93"/>
      <c r="L240" s="94"/>
      <c r="M240" s="95"/>
      <c r="AA240" s="135"/>
      <c r="AB240" s="137"/>
      <c r="AC240" s="137"/>
      <c r="AD240" s="137"/>
    </row>
    <row r="241" spans="1:256" customHeight="1" ht="15" hidden="true" outlineLevel="1" s="30" customFormat="1">
      <c r="A241" s="147"/>
      <c r="B241" s="26"/>
      <c r="C241" s="27" t="s">
        <v>552</v>
      </c>
      <c r="D241" s="28" t="s">
        <v>553</v>
      </c>
      <c r="E241" s="26" t="s">
        <v>554</v>
      </c>
      <c r="F241" s="29">
        <v>31</v>
      </c>
      <c r="G241" s="81">
        <v>1443.67</v>
      </c>
      <c r="H241" s="27" t="s">
        <v>85</v>
      </c>
      <c r="I241" s="27" t="s">
        <v>555</v>
      </c>
      <c r="J241" s="27"/>
      <c r="K241" s="125"/>
      <c r="L241" s="125"/>
      <c r="M241" s="82"/>
      <c r="AA241" s="135">
        <v>53.742380086452</v>
      </c>
      <c r="AB241" s="139" t="str">
        <f>VLOOKUP(I241,#REF!,4,0)</f>
        <v>0</v>
      </c>
      <c r="AC241" s="137">
        <f>ROUND(AB241/1.3*1.2644,2)</f>
        <v>0</v>
      </c>
      <c r="AD241" s="137">
        <f>AC241*F241-AA241*F241</f>
        <v>-1666.01378268</v>
      </c>
    </row>
    <row r="242" spans="1:256" customHeight="1" ht="15" hidden="true" outlineLevel="1" s="30" customFormat="1">
      <c r="A242" s="147"/>
      <c r="B242" s="26"/>
      <c r="C242" s="27" t="s">
        <v>556</v>
      </c>
      <c r="D242" s="28" t="s">
        <v>557</v>
      </c>
      <c r="E242" s="26" t="s">
        <v>554</v>
      </c>
      <c r="F242" s="29">
        <v>5</v>
      </c>
      <c r="G242" s="81">
        <v>232.85</v>
      </c>
      <c r="H242" s="27" t="s">
        <v>85</v>
      </c>
      <c r="I242" s="27" t="s">
        <v>555</v>
      </c>
      <c r="J242" s="27"/>
      <c r="K242" s="125"/>
      <c r="L242" s="125"/>
      <c r="M242" s="82"/>
      <c r="AA242" s="135">
        <v>53.74135611</v>
      </c>
      <c r="AB242" s="139" t="str">
        <f>VLOOKUP(I242,#REF!,4,0)</f>
        <v>0</v>
      </c>
      <c r="AC242" s="137">
        <f>ROUND(AB242/1.3*1.2644,2)</f>
        <v>0</v>
      </c>
      <c r="AD242" s="137">
        <f>AC242*F242-AA242*F242</f>
        <v>-268.70678055</v>
      </c>
    </row>
    <row r="243" spans="1:256" customHeight="1" ht="15" hidden="true" outlineLevel="1" s="30" customFormat="1">
      <c r="A243" s="147"/>
      <c r="B243" s="26"/>
      <c r="C243" s="27" t="s">
        <v>558</v>
      </c>
      <c r="D243" s="28" t="s">
        <v>559</v>
      </c>
      <c r="E243" s="26" t="s">
        <v>42</v>
      </c>
      <c r="F243" s="29">
        <v>1.8</v>
      </c>
      <c r="G243" s="81">
        <v>52.67</v>
      </c>
      <c r="H243" s="27" t="s">
        <v>85</v>
      </c>
      <c r="I243" s="27" t="s">
        <v>560</v>
      </c>
      <c r="J243" s="27"/>
      <c r="K243" s="125"/>
      <c r="L243" s="125"/>
      <c r="M243" s="82"/>
      <c r="AA243" s="135">
        <v>29.286105766667</v>
      </c>
      <c r="AB243" s="139" t="str">
        <f>VLOOKUP(I243,#REF!,4,0)</f>
        <v>0</v>
      </c>
      <c r="AC243" s="137">
        <f>ROUND(AB243/1.3*1.2644,2)</f>
        <v>0</v>
      </c>
      <c r="AD243" s="137">
        <f>AC243*F243-AA243*F243</f>
        <v>-52.71499038</v>
      </c>
    </row>
    <row r="244" spans="1:256" customHeight="1" ht="15" hidden="true" outlineLevel="1" s="30" customFormat="1">
      <c r="A244" s="147"/>
      <c r="B244" s="26"/>
      <c r="C244" s="27" t="s">
        <v>561</v>
      </c>
      <c r="D244" s="28" t="s">
        <v>562</v>
      </c>
      <c r="E244" s="26" t="s">
        <v>554</v>
      </c>
      <c r="F244" s="29">
        <v>5</v>
      </c>
      <c r="G244" s="81">
        <v>616.35</v>
      </c>
      <c r="H244" s="27" t="s">
        <v>85</v>
      </c>
      <c r="I244" s="27" t="s">
        <v>563</v>
      </c>
      <c r="J244" s="27"/>
      <c r="K244" s="125"/>
      <c r="L244" s="125"/>
      <c r="M244" s="82"/>
      <c r="AA244" s="135">
        <v>130.09450155</v>
      </c>
      <c r="AB244" s="139" t="str">
        <f>VLOOKUP(I244,#REF!,4,0)</f>
        <v>0</v>
      </c>
      <c r="AC244" s="137">
        <f>ROUND(AB244/1.3*1.2644,2)</f>
        <v>0</v>
      </c>
      <c r="AD244" s="137">
        <f>AC244*F244-AA244*F244</f>
        <v>-650.47250775</v>
      </c>
    </row>
    <row r="245" spans="1:256" customHeight="1" ht="15" hidden="true" outlineLevel="1" s="30" customFormat="1">
      <c r="A245" s="147"/>
      <c r="B245" s="26"/>
      <c r="C245" s="27" t="s">
        <v>564</v>
      </c>
      <c r="D245" s="28" t="s">
        <v>54</v>
      </c>
      <c r="E245" s="26" t="s">
        <v>55</v>
      </c>
      <c r="F245" s="37">
        <v>0.05</v>
      </c>
      <c r="G245" s="87">
        <v>117.277</v>
      </c>
      <c r="H245" s="27"/>
      <c r="I245" s="27"/>
      <c r="J245" s="27"/>
      <c r="K245" s="125"/>
      <c r="L245" s="125"/>
      <c r="M245" s="82"/>
      <c r="AA245" s="135"/>
      <c r="AB245" s="137"/>
      <c r="AC245" s="137"/>
      <c r="AD245" s="137"/>
    </row>
    <row r="246" spans="1:256" customHeight="1" ht="15" hidden="true" outlineLevel="1" s="30" customFormat="1">
      <c r="A246" s="147"/>
      <c r="B246" s="50">
        <v>6</v>
      </c>
      <c r="C246" s="51" t="s">
        <v>565</v>
      </c>
      <c r="D246" s="52" t="s">
        <v>566</v>
      </c>
      <c r="E246" s="53"/>
      <c r="F246" s="54"/>
      <c r="G246" s="144">
        <v>22630.881</v>
      </c>
      <c r="H246" s="55"/>
      <c r="I246" s="56"/>
      <c r="J246" s="56"/>
      <c r="K246" s="93"/>
      <c r="L246" s="94"/>
      <c r="M246" s="95"/>
      <c r="AA246" s="135"/>
      <c r="AB246" s="137"/>
      <c r="AC246" s="137"/>
      <c r="AD246" s="137"/>
    </row>
    <row r="247" spans="1:256" customHeight="1" ht="15" hidden="true" outlineLevel="1" s="30" customFormat="1">
      <c r="A247" s="147"/>
      <c r="B247" s="26"/>
      <c r="C247" s="27" t="s">
        <v>567</v>
      </c>
      <c r="D247" s="28" t="s">
        <v>568</v>
      </c>
      <c r="E247" s="26" t="s">
        <v>42</v>
      </c>
      <c r="F247" s="29">
        <v>118.03</v>
      </c>
      <c r="G247" s="81">
        <v>20263.39</v>
      </c>
      <c r="H247" s="27" t="s">
        <v>85</v>
      </c>
      <c r="I247" s="27" t="s">
        <v>569</v>
      </c>
      <c r="J247" s="27"/>
      <c r="K247" s="125"/>
      <c r="L247" s="125"/>
      <c r="M247" s="82"/>
      <c r="AA247" s="135">
        <v>169.26767704245</v>
      </c>
      <c r="AB247" s="139" t="str">
        <f>VLOOKUP(I247,#REF!,4,0)</f>
        <v>0</v>
      </c>
      <c r="AC247" s="137">
        <f>ROUND(AB247/1.3*1.2644,2)</f>
        <v>0</v>
      </c>
      <c r="AD247" s="137">
        <f>AC247*F247-AA247*F247</f>
        <v>-19978.66392132</v>
      </c>
    </row>
    <row r="248" spans="1:256" customHeight="1" ht="15" hidden="true" outlineLevel="1" s="30" customFormat="1">
      <c r="A248" s="147"/>
      <c r="B248" s="26"/>
      <c r="C248" s="27" t="s">
        <v>570</v>
      </c>
      <c r="D248" s="28" t="s">
        <v>571</v>
      </c>
      <c r="E248" s="26" t="s">
        <v>47</v>
      </c>
      <c r="F248" s="29">
        <v>5</v>
      </c>
      <c r="G248" s="81">
        <v>746.95</v>
      </c>
      <c r="H248" s="27" t="s">
        <v>85</v>
      </c>
      <c r="I248" s="27" t="s">
        <v>572</v>
      </c>
      <c r="J248" s="27"/>
      <c r="K248" s="125"/>
      <c r="L248" s="125"/>
      <c r="M248" s="82"/>
      <c r="AA248" s="135">
        <v>162.12346098</v>
      </c>
      <c r="AB248" s="139" t="str">
        <f>VLOOKUP(I248,#REF!,4,0)</f>
        <v>0</v>
      </c>
      <c r="AC248" s="137">
        <f>ROUND(AB248/1.3*1.2644,2)</f>
        <v>0</v>
      </c>
      <c r="AD248" s="137">
        <f>AC248*F248-AA248*F248</f>
        <v>-810.6173049</v>
      </c>
    </row>
    <row r="249" spans="1:256" customHeight="1" ht="15" hidden="true" outlineLevel="1" s="30" customFormat="1">
      <c r="A249" s="147"/>
      <c r="B249" s="26"/>
      <c r="C249" s="27" t="s">
        <v>573</v>
      </c>
      <c r="D249" s="28" t="s">
        <v>574</v>
      </c>
      <c r="E249" s="26" t="s">
        <v>47</v>
      </c>
      <c r="F249" s="29">
        <v>3</v>
      </c>
      <c r="G249" s="81">
        <v>466.56</v>
      </c>
      <c r="H249" s="27" t="s">
        <v>85</v>
      </c>
      <c r="I249" s="27" t="s">
        <v>575</v>
      </c>
      <c r="J249" s="27"/>
      <c r="K249" s="125"/>
      <c r="L249" s="125"/>
      <c r="M249" s="82"/>
      <c r="AA249" s="135">
        <v>177.94924459</v>
      </c>
      <c r="AB249" s="139" t="str">
        <f>VLOOKUP(I249,#REF!,4,0)</f>
        <v>0</v>
      </c>
      <c r="AC249" s="137">
        <f>ROUND(AB249/1.3*1.2644,2)</f>
        <v>0</v>
      </c>
      <c r="AD249" s="137">
        <f>AC249*F249-AA249*F249</f>
        <v>-533.84773377</v>
      </c>
    </row>
    <row r="250" spans="1:256" customHeight="1" ht="15" hidden="true" outlineLevel="1" s="30" customFormat="1">
      <c r="A250" s="147"/>
      <c r="B250" s="26"/>
      <c r="C250" s="27" t="s">
        <v>576</v>
      </c>
      <c r="D250" s="28" t="s">
        <v>577</v>
      </c>
      <c r="E250" s="26" t="s">
        <v>47</v>
      </c>
      <c r="F250" s="29">
        <v>1</v>
      </c>
      <c r="G250" s="81">
        <v>76.32</v>
      </c>
      <c r="H250" s="27" t="s">
        <v>85</v>
      </c>
      <c r="I250" s="27" t="s">
        <v>578</v>
      </c>
      <c r="J250" s="27"/>
      <c r="K250" s="125"/>
      <c r="L250" s="125"/>
      <c r="M250" s="82"/>
      <c r="AA250" s="135">
        <v>81.86589333</v>
      </c>
      <c r="AB250" s="139" t="str">
        <f>VLOOKUP(I250,#REF!,4,0)</f>
        <v>0</v>
      </c>
      <c r="AC250" s="137">
        <f>ROUND(AB250/1.3*1.2644,2)</f>
        <v>0</v>
      </c>
      <c r="AD250" s="137">
        <f>AC250*F250-AA250*F250</f>
        <v>-81.86589333</v>
      </c>
    </row>
    <row r="251" spans="1:256" customHeight="1" ht="15" hidden="true" outlineLevel="1" s="30" customFormat="1">
      <c r="A251" s="147"/>
      <c r="B251" s="26"/>
      <c r="C251" s="27" t="s">
        <v>579</v>
      </c>
      <c r="D251" s="28" t="s">
        <v>54</v>
      </c>
      <c r="E251" s="26" t="s">
        <v>55</v>
      </c>
      <c r="F251" s="37">
        <v>0.05</v>
      </c>
      <c r="G251" s="87">
        <v>1077.661</v>
      </c>
      <c r="H251" s="27"/>
      <c r="I251" s="27"/>
      <c r="J251" s="27"/>
      <c r="K251" s="125"/>
      <c r="L251" s="125"/>
      <c r="M251" s="82"/>
      <c r="AA251" s="135"/>
      <c r="AB251" s="137"/>
      <c r="AC251" s="137"/>
      <c r="AD251" s="137"/>
    </row>
    <row r="252" spans="1:256" customHeight="1" ht="15" hidden="true" outlineLevel="1" s="30" customFormat="1">
      <c r="A252" s="147"/>
      <c r="B252" s="50">
        <v>6</v>
      </c>
      <c r="C252" s="51" t="s">
        <v>580</v>
      </c>
      <c r="D252" s="52" t="s">
        <v>581</v>
      </c>
      <c r="E252" s="53"/>
      <c r="F252" s="54"/>
      <c r="G252" s="144">
        <v>77625.6287772</v>
      </c>
      <c r="H252" s="55"/>
      <c r="I252" s="56"/>
      <c r="J252" s="56"/>
      <c r="K252" s="93"/>
      <c r="L252" s="94"/>
      <c r="M252" s="95"/>
      <c r="AA252" s="135"/>
      <c r="AB252" s="137"/>
      <c r="AC252" s="137"/>
      <c r="AD252" s="137"/>
    </row>
    <row r="253" spans="1:256" customHeight="1" ht="15" hidden="true" outlineLevel="1" s="30" customFormat="1">
      <c r="A253" s="147"/>
      <c r="B253" s="57">
        <v>7</v>
      </c>
      <c r="C253" s="58" t="s">
        <v>582</v>
      </c>
      <c r="D253" s="59" t="s">
        <v>583</v>
      </c>
      <c r="E253" s="60"/>
      <c r="F253" s="29"/>
      <c r="G253" s="146">
        <v>44442.8018979</v>
      </c>
      <c r="H253" s="61"/>
      <c r="I253" s="62"/>
      <c r="J253" s="62"/>
      <c r="K253" s="97"/>
      <c r="L253" s="98"/>
      <c r="M253" s="99"/>
      <c r="AA253" s="135"/>
      <c r="AB253" s="137"/>
      <c r="AC253" s="137"/>
      <c r="AD253" s="137"/>
    </row>
    <row r="254" spans="1:256" customHeight="1" ht="15" hidden="true" outlineLevel="1" s="30" customFormat="1">
      <c r="A254" s="147"/>
      <c r="B254" s="26"/>
      <c r="C254" s="27" t="s">
        <v>584</v>
      </c>
      <c r="D254" s="28" t="s">
        <v>585</v>
      </c>
      <c r="E254" s="26" t="s">
        <v>47</v>
      </c>
      <c r="F254" s="29">
        <v>1</v>
      </c>
      <c r="G254" s="81">
        <v>28344.237998</v>
      </c>
      <c r="H254" s="27" t="s">
        <v>85</v>
      </c>
      <c r="I254" s="27" t="s">
        <v>586</v>
      </c>
      <c r="J254" s="27"/>
      <c r="K254" s="125"/>
      <c r="L254" s="125"/>
      <c r="M254" s="82"/>
      <c r="AA254" s="135">
        <v>27961.30274457</v>
      </c>
      <c r="AB254" s="140" t="s">
        <v>144</v>
      </c>
      <c r="AC254" s="137"/>
      <c r="AD254" s="137">
        <f>AC254*F254-AA254*F254</f>
        <v>-27961.30274457</v>
      </c>
    </row>
    <row r="255" spans="1:256" customHeight="1" ht="15" hidden="true" outlineLevel="1" s="30" customFormat="1">
      <c r="A255" s="147"/>
      <c r="B255" s="26"/>
      <c r="C255" s="27" t="s">
        <v>587</v>
      </c>
      <c r="D255" s="28" t="s">
        <v>588</v>
      </c>
      <c r="E255" s="26" t="s">
        <v>589</v>
      </c>
      <c r="F255" s="29">
        <v>38</v>
      </c>
      <c r="G255" s="81">
        <v>10282.04</v>
      </c>
      <c r="H255" s="27" t="s">
        <v>85</v>
      </c>
      <c r="I255" s="27" t="s">
        <v>590</v>
      </c>
      <c r="J255" s="27"/>
      <c r="K255" s="125"/>
      <c r="L255" s="125"/>
      <c r="M255" s="82"/>
      <c r="AA255" s="135">
        <v>315.91208598711</v>
      </c>
      <c r="AB255" s="139" t="str">
        <f>VLOOKUP(I255,#REF!,4,0)</f>
        <v>0</v>
      </c>
      <c r="AC255" s="137">
        <f>ROUND(AB255/1.3*1.2644,2)</f>
        <v>0</v>
      </c>
      <c r="AD255" s="137">
        <f>AC255*F255-AA255*F255</f>
        <v>-12004.65926751</v>
      </c>
    </row>
    <row r="256" spans="1:256" customHeight="1" ht="30" hidden="true" outlineLevel="1" s="30" customFormat="1">
      <c r="A256" s="147"/>
      <c r="B256" s="26"/>
      <c r="C256" s="27" t="s">
        <v>591</v>
      </c>
      <c r="D256" s="28" t="s">
        <v>592</v>
      </c>
      <c r="E256" s="26" t="s">
        <v>589</v>
      </c>
      <c r="F256" s="29">
        <v>5</v>
      </c>
      <c r="G256" s="81">
        <v>1604.85</v>
      </c>
      <c r="H256" s="27" t="s">
        <v>85</v>
      </c>
      <c r="I256" s="27" t="s">
        <v>467</v>
      </c>
      <c r="J256" s="27"/>
      <c r="K256" s="125"/>
      <c r="L256" s="125"/>
      <c r="M256" s="82"/>
      <c r="AA256" s="135">
        <v>374.737767222</v>
      </c>
      <c r="AB256" s="139" t="str">
        <f>VLOOKUP(I256,#REF!,4,0)</f>
        <v>0</v>
      </c>
      <c r="AC256" s="137">
        <f>ROUND(AB256/1.3*1.2644,2)</f>
        <v>0</v>
      </c>
      <c r="AD256" s="137">
        <f>AC256*F256-AA256*F256</f>
        <v>-1873.68883611</v>
      </c>
    </row>
    <row r="257" spans="1:256" customHeight="1" ht="15" hidden="true" outlineLevel="1" s="30" customFormat="1">
      <c r="A257" s="147"/>
      <c r="B257" s="26"/>
      <c r="C257" s="27" t="s">
        <v>593</v>
      </c>
      <c r="D257" s="28" t="s">
        <v>594</v>
      </c>
      <c r="E257" s="26" t="s">
        <v>47</v>
      </c>
      <c r="F257" s="29">
        <v>8</v>
      </c>
      <c r="G257" s="81">
        <v>1244.16</v>
      </c>
      <c r="H257" s="27" t="s">
        <v>85</v>
      </c>
      <c r="I257" s="27" t="s">
        <v>575</v>
      </c>
      <c r="J257" s="27"/>
      <c r="K257" s="125"/>
      <c r="L257" s="125"/>
      <c r="M257" s="82"/>
      <c r="AA257" s="135">
        <v>177.9501263475</v>
      </c>
      <c r="AB257" s="139" t="str">
        <f>VLOOKUP(I257,#REF!,4,0)</f>
        <v>0</v>
      </c>
      <c r="AC257" s="137">
        <f>ROUND(AB257/1.3*1.2644,2)</f>
        <v>0</v>
      </c>
      <c r="AD257" s="137">
        <f>AC257*F257-AA257*F257</f>
        <v>-1423.60101078</v>
      </c>
    </row>
    <row r="258" spans="1:256" customHeight="1" ht="15" hidden="true" outlineLevel="1" s="30" customFormat="1">
      <c r="A258" s="147"/>
      <c r="B258" s="26"/>
      <c r="C258" s="27" t="s">
        <v>595</v>
      </c>
      <c r="D258" s="28" t="s">
        <v>596</v>
      </c>
      <c r="E258" s="26" t="s">
        <v>47</v>
      </c>
      <c r="F258" s="29">
        <v>3</v>
      </c>
      <c r="G258" s="81">
        <v>851.19</v>
      </c>
      <c r="H258" s="27" t="s">
        <v>85</v>
      </c>
      <c r="I258" s="27" t="s">
        <v>597</v>
      </c>
      <c r="J258" s="27"/>
      <c r="K258" s="125"/>
      <c r="L258" s="125"/>
      <c r="M258" s="82"/>
      <c r="AA258" s="135">
        <v>331.2586576</v>
      </c>
      <c r="AB258" s="139" t="str">
        <f>VLOOKUP(I258,#REF!,4,0)</f>
        <v>0</v>
      </c>
      <c r="AC258" s="137">
        <f>ROUND(AB258/1.3*1.2644,2)</f>
        <v>0</v>
      </c>
      <c r="AD258" s="137">
        <f>AC258*F258-AA258*F258</f>
        <v>-993.7759728</v>
      </c>
    </row>
    <row r="259" spans="1:256" customHeight="1" ht="15" hidden="true" outlineLevel="1" s="30" customFormat="1">
      <c r="A259" s="147"/>
      <c r="B259" s="26"/>
      <c r="C259" s="27" t="s">
        <v>598</v>
      </c>
      <c r="D259" s="28" t="s">
        <v>54</v>
      </c>
      <c r="E259" s="26" t="s">
        <v>55</v>
      </c>
      <c r="F259" s="37">
        <v>0.05</v>
      </c>
      <c r="G259" s="87">
        <v>2116.3238999</v>
      </c>
      <c r="H259" s="27"/>
      <c r="I259" s="27"/>
      <c r="J259" s="27"/>
      <c r="K259" s="125"/>
      <c r="L259" s="125"/>
      <c r="M259" s="82"/>
      <c r="AA259" s="135"/>
      <c r="AB259" s="137"/>
      <c r="AC259" s="137"/>
      <c r="AD259" s="137"/>
    </row>
    <row r="260" spans="1:256" customHeight="1" ht="15" hidden="true" outlineLevel="1" s="30" customFormat="1">
      <c r="A260" s="147"/>
      <c r="B260" s="57">
        <v>7</v>
      </c>
      <c r="C260" s="58" t="s">
        <v>599</v>
      </c>
      <c r="D260" s="59" t="s">
        <v>600</v>
      </c>
      <c r="E260" s="60"/>
      <c r="F260" s="29"/>
      <c r="G260" s="146">
        <v>25319.907459</v>
      </c>
      <c r="H260" s="61"/>
      <c r="I260" s="62"/>
      <c r="J260" s="62"/>
      <c r="K260" s="97"/>
      <c r="L260" s="98"/>
      <c r="M260" s="99"/>
      <c r="AA260" s="135"/>
      <c r="AB260" s="137"/>
      <c r="AC260" s="137"/>
      <c r="AD260" s="137"/>
    </row>
    <row r="261" spans="1:256" customHeight="1" ht="15" hidden="true" outlineLevel="1" s="30" customFormat="1">
      <c r="A261" s="147"/>
      <c r="B261" s="26"/>
      <c r="C261" s="27" t="s">
        <v>601</v>
      </c>
      <c r="D261" s="28" t="s">
        <v>602</v>
      </c>
      <c r="E261" s="26" t="s">
        <v>47</v>
      </c>
      <c r="F261" s="29">
        <v>1</v>
      </c>
      <c r="G261" s="81">
        <v>4859.76</v>
      </c>
      <c r="H261" s="27" t="s">
        <v>85</v>
      </c>
      <c r="I261" s="27" t="s">
        <v>603</v>
      </c>
      <c r="J261" s="27"/>
      <c r="K261" s="125"/>
      <c r="L261" s="125"/>
      <c r="M261" s="82"/>
      <c r="AA261" s="135">
        <v>5673.85556634</v>
      </c>
      <c r="AB261" s="139" t="str">
        <f>VLOOKUP(I261,#REF!,4,0)</f>
        <v>0</v>
      </c>
      <c r="AC261" s="137">
        <f>ROUND(AB261/1.3*1.2644,2)</f>
        <v>0</v>
      </c>
      <c r="AD261" s="137">
        <f>AC261*F261-AA261*F261</f>
        <v>-5673.85556634</v>
      </c>
    </row>
    <row r="262" spans="1:256" customHeight="1" ht="15" hidden="true" outlineLevel="1" s="30" customFormat="1">
      <c r="A262" s="147"/>
      <c r="B262" s="26"/>
      <c r="C262" s="27" t="s">
        <v>604</v>
      </c>
      <c r="D262" s="28" t="s">
        <v>605</v>
      </c>
      <c r="E262" s="26" t="s">
        <v>47</v>
      </c>
      <c r="F262" s="29">
        <v>5</v>
      </c>
      <c r="G262" s="81">
        <v>14501.8</v>
      </c>
      <c r="H262" s="27" t="s">
        <v>85</v>
      </c>
      <c r="I262" s="27" t="s">
        <v>606</v>
      </c>
      <c r="J262" s="27"/>
      <c r="K262" s="125"/>
      <c r="L262" s="125"/>
      <c r="M262" s="82"/>
      <c r="AA262" s="135">
        <v>3386.22390834</v>
      </c>
      <c r="AB262" s="139" t="str">
        <f>VLOOKUP(I262,#REF!,4,0)</f>
        <v>0</v>
      </c>
      <c r="AC262" s="137">
        <f>ROUND(AB262/1.3*1.2644,2)</f>
        <v>0</v>
      </c>
      <c r="AD262" s="137">
        <f>AC262*F262-AA262*F262</f>
        <v>-16931.1195417</v>
      </c>
    </row>
    <row r="263" spans="1:256" customHeight="1" ht="15" hidden="true" outlineLevel="1" s="30" customFormat="1">
      <c r="A263" s="147"/>
      <c r="B263" s="26"/>
      <c r="C263" s="27" t="s">
        <v>607</v>
      </c>
      <c r="D263" s="28" t="s">
        <v>608</v>
      </c>
      <c r="E263" s="26" t="s">
        <v>47</v>
      </c>
      <c r="F263" s="29">
        <v>26</v>
      </c>
      <c r="G263" s="81">
        <v>4433.37758</v>
      </c>
      <c r="H263" s="27"/>
      <c r="I263" s="27"/>
      <c r="J263" s="27"/>
      <c r="K263" s="125"/>
      <c r="L263" s="125"/>
      <c r="M263" s="82"/>
      <c r="AA263" s="135">
        <v>168.21084345</v>
      </c>
      <c r="AB263" s="137"/>
      <c r="AC263" s="137"/>
      <c r="AD263" s="137"/>
    </row>
    <row r="264" spans="1:256" customHeight="1" ht="15" hidden="true" outlineLevel="1" s="30" customFormat="1">
      <c r="A264" s="147"/>
      <c r="B264" s="26"/>
      <c r="C264" s="27" t="s">
        <v>609</v>
      </c>
      <c r="D264" s="28" t="s">
        <v>610</v>
      </c>
      <c r="E264" s="26" t="s">
        <v>47</v>
      </c>
      <c r="F264" s="29">
        <v>2</v>
      </c>
      <c r="G264" s="81">
        <v>62.9</v>
      </c>
      <c r="H264" s="27" t="s">
        <v>85</v>
      </c>
      <c r="I264" s="27" t="s">
        <v>611</v>
      </c>
      <c r="J264" s="27"/>
      <c r="K264" s="125"/>
      <c r="L264" s="125"/>
      <c r="M264" s="82"/>
      <c r="AA264" s="135">
        <v>32.32522995</v>
      </c>
      <c r="AB264" s="139" t="str">
        <f>VLOOKUP(I264,#REF!,4,0)</f>
        <v>0</v>
      </c>
      <c r="AC264" s="137">
        <f>ROUND(AB264/1.3*1.2644,2)</f>
        <v>0</v>
      </c>
      <c r="AD264" s="137">
        <f>AC264*F264-AA264*F264</f>
        <v>-64.6504599</v>
      </c>
    </row>
    <row r="265" spans="1:256" customHeight="1" ht="30" hidden="true" outlineLevel="1" s="30" customFormat="1">
      <c r="A265" s="147"/>
      <c r="B265" s="26"/>
      <c r="C265" s="27" t="s">
        <v>612</v>
      </c>
      <c r="D265" s="28" t="s">
        <v>613</v>
      </c>
      <c r="E265" s="26" t="s">
        <v>47</v>
      </c>
      <c r="F265" s="29">
        <v>1</v>
      </c>
      <c r="G265" s="81">
        <v>256.36</v>
      </c>
      <c r="H265" s="27" t="s">
        <v>85</v>
      </c>
      <c r="I265" s="27" t="s">
        <v>614</v>
      </c>
      <c r="J265" s="27"/>
      <c r="K265" s="125"/>
      <c r="L265" s="125"/>
      <c r="M265" s="82"/>
      <c r="AA265" s="135">
        <v>289.82663619</v>
      </c>
      <c r="AB265" s="139" t="str">
        <f>VLOOKUP(I265,#REF!,4,0)</f>
        <v>0</v>
      </c>
      <c r="AC265" s="137">
        <f>ROUND(AB265/1.3*1.2644,2)</f>
        <v>0</v>
      </c>
      <c r="AD265" s="137">
        <f>AC265*F265-AA265*F265</f>
        <v>-289.82663619</v>
      </c>
    </row>
    <row r="266" spans="1:256" customHeight="1" ht="15" hidden="true" outlineLevel="1" s="30" customFormat="1">
      <c r="A266" s="147"/>
      <c r="B266" s="26"/>
      <c r="C266" s="27" t="s">
        <v>615</v>
      </c>
      <c r="D266" s="28" t="s">
        <v>54</v>
      </c>
      <c r="E266" s="26" t="s">
        <v>55</v>
      </c>
      <c r="F266" s="37">
        <v>0.05</v>
      </c>
      <c r="G266" s="87">
        <v>1205.709879</v>
      </c>
      <c r="H266" s="27"/>
      <c r="I266" s="27"/>
      <c r="J266" s="27"/>
      <c r="K266" s="125"/>
      <c r="L266" s="125"/>
      <c r="M266" s="82"/>
      <c r="AA266" s="135"/>
      <c r="AB266" s="137"/>
      <c r="AC266" s="137"/>
      <c r="AD266" s="137"/>
    </row>
    <row r="267" spans="1:256" customHeight="1" ht="15" hidden="true" outlineLevel="1" s="30" customFormat="1">
      <c r="A267" s="147"/>
      <c r="B267" s="57">
        <v>7</v>
      </c>
      <c r="C267" s="58" t="s">
        <v>616</v>
      </c>
      <c r="D267" s="59" t="s">
        <v>617</v>
      </c>
      <c r="E267" s="60"/>
      <c r="F267" s="29"/>
      <c r="G267" s="146">
        <v>7862.9194203</v>
      </c>
      <c r="H267" s="61"/>
      <c r="I267" s="62"/>
      <c r="J267" s="62"/>
      <c r="K267" s="97"/>
      <c r="L267" s="98"/>
      <c r="M267" s="99"/>
      <c r="AA267" s="135"/>
      <c r="AB267" s="137"/>
      <c r="AC267" s="137"/>
      <c r="AD267" s="137"/>
    </row>
    <row r="268" spans="1:256" customHeight="1" ht="15" hidden="true" outlineLevel="1" s="30" customFormat="1">
      <c r="A268" s="147"/>
      <c r="B268" s="26"/>
      <c r="C268" s="27" t="s">
        <v>618</v>
      </c>
      <c r="D268" s="28" t="s">
        <v>619</v>
      </c>
      <c r="E268" s="26" t="s">
        <v>47</v>
      </c>
      <c r="F268" s="29">
        <v>21</v>
      </c>
      <c r="G268" s="81">
        <v>2100.697826</v>
      </c>
      <c r="H268" s="27" t="s">
        <v>85</v>
      </c>
      <c r="I268" s="27" t="s">
        <v>620</v>
      </c>
      <c r="J268" s="27"/>
      <c r="K268" s="125"/>
      <c r="L268" s="125"/>
      <c r="M268" s="82"/>
      <c r="AA268" s="135">
        <v>98.681764647143</v>
      </c>
      <c r="AB268" s="140" t="s">
        <v>144</v>
      </c>
      <c r="AC268" s="137"/>
      <c r="AD268" s="137"/>
    </row>
    <row r="269" spans="1:256" customHeight="1" ht="15" hidden="true" outlineLevel="1" s="30" customFormat="1">
      <c r="A269" s="147"/>
      <c r="B269" s="26"/>
      <c r="C269" s="27" t="s">
        <v>621</v>
      </c>
      <c r="D269" s="28" t="s">
        <v>622</v>
      </c>
      <c r="E269" s="26" t="s">
        <v>47</v>
      </c>
      <c r="F269" s="29">
        <v>8</v>
      </c>
      <c r="G269" s="81">
        <v>800.26686</v>
      </c>
      <c r="H269" s="27" t="s">
        <v>85</v>
      </c>
      <c r="I269" s="27" t="s">
        <v>620</v>
      </c>
      <c r="J269" s="27"/>
      <c r="K269" s="125"/>
      <c r="L269" s="125"/>
      <c r="M269" s="82"/>
      <c r="AA269" s="135">
        <v>98.6818906125</v>
      </c>
      <c r="AB269" s="140" t="s">
        <v>144</v>
      </c>
      <c r="AC269" s="137"/>
      <c r="AD269" s="137"/>
    </row>
    <row r="270" spans="1:256" customHeight="1" ht="15" hidden="true" outlineLevel="1" s="30" customFormat="1">
      <c r="A270" s="147"/>
      <c r="B270" s="26"/>
      <c r="C270" s="27" t="s">
        <v>623</v>
      </c>
      <c r="D270" s="28" t="s">
        <v>624</v>
      </c>
      <c r="E270" s="26" t="s">
        <v>47</v>
      </c>
      <c r="F270" s="29">
        <v>6</v>
      </c>
      <c r="G270" s="81">
        <v>348.42</v>
      </c>
      <c r="H270" s="27" t="s">
        <v>85</v>
      </c>
      <c r="I270" s="27" t="s">
        <v>518</v>
      </c>
      <c r="J270" s="27"/>
      <c r="K270" s="125"/>
      <c r="L270" s="125"/>
      <c r="M270" s="82"/>
      <c r="AA270" s="135">
        <v>33.82069067</v>
      </c>
      <c r="AB270" s="139" t="str">
        <f>VLOOKUP(I270,#REF!,4,0)</f>
        <v>0</v>
      </c>
      <c r="AC270" s="137">
        <f>ROUND(AB270/1.3*1.2644,2)</f>
        <v>0</v>
      </c>
      <c r="AD270" s="137">
        <f>AC270*F270-AA270*F270</f>
        <v>-202.92414402</v>
      </c>
    </row>
    <row r="271" spans="1:256" customHeight="1" ht="15" hidden="true" outlineLevel="1" s="30" customFormat="1">
      <c r="A271" s="147"/>
      <c r="B271" s="26"/>
      <c r="C271" s="27" t="s">
        <v>625</v>
      </c>
      <c r="D271" s="28" t="s">
        <v>626</v>
      </c>
      <c r="E271" s="26" t="s">
        <v>47</v>
      </c>
      <c r="F271" s="29">
        <v>73</v>
      </c>
      <c r="G271" s="81">
        <v>4239.11</v>
      </c>
      <c r="H271" s="27" t="s">
        <v>85</v>
      </c>
      <c r="I271" s="27" t="s">
        <v>518</v>
      </c>
      <c r="J271" s="27"/>
      <c r="K271" s="125"/>
      <c r="L271" s="125"/>
      <c r="M271" s="82"/>
      <c r="AA271" s="135">
        <v>33.821367086712</v>
      </c>
      <c r="AB271" s="139" t="str">
        <f>VLOOKUP(I271,#REF!,4,0)</f>
        <v>0</v>
      </c>
      <c r="AC271" s="137">
        <f>ROUND(AB271/1.3*1.2644,2)</f>
        <v>0</v>
      </c>
      <c r="AD271" s="137">
        <f>AC271*F271-AA271*F271</f>
        <v>-2468.95979733</v>
      </c>
    </row>
    <row r="272" spans="1:256" customHeight="1" ht="15" hidden="true" outlineLevel="1" s="30" customFormat="1">
      <c r="A272" s="147"/>
      <c r="B272" s="26"/>
      <c r="C272" s="27" t="s">
        <v>627</v>
      </c>
      <c r="D272" s="28" t="s">
        <v>54</v>
      </c>
      <c r="E272" s="26" t="s">
        <v>55</v>
      </c>
      <c r="F272" s="37">
        <v>0.05</v>
      </c>
      <c r="G272" s="87">
        <v>374.4247343</v>
      </c>
      <c r="H272" s="27"/>
      <c r="I272" s="27"/>
      <c r="J272" s="27"/>
      <c r="K272" s="125"/>
      <c r="L272" s="125"/>
      <c r="M272" s="82"/>
      <c r="AA272" s="135"/>
      <c r="AB272" s="137"/>
      <c r="AC272" s="137"/>
      <c r="AD272" s="137"/>
    </row>
    <row r="273" spans="1:256" customHeight="1" ht="15" collapsed="true" s="30" customFormat="1">
      <c r="A273" s="147"/>
      <c r="B273" s="31">
        <v>3</v>
      </c>
      <c r="C273" s="32" t="s">
        <v>628</v>
      </c>
      <c r="D273" s="33" t="s">
        <v>629</v>
      </c>
      <c r="E273" s="32"/>
      <c r="F273" s="34"/>
      <c r="G273" s="83">
        <v>16018118.959265</v>
      </c>
      <c r="H273" s="35"/>
      <c r="I273" s="36"/>
      <c r="J273" s="36"/>
      <c r="K273" s="126"/>
      <c r="L273" s="127"/>
      <c r="M273" s="84"/>
      <c r="AA273" s="135"/>
      <c r="AB273" s="137"/>
      <c r="AC273" s="137"/>
      <c r="AD273" s="137"/>
    </row>
    <row r="274" spans="1:256" customHeight="1" ht="15" hidden="true" outlineLevel="1" s="30" customFormat="1">
      <c r="A274" s="147"/>
      <c r="B274" s="40">
        <v>4</v>
      </c>
      <c r="C274" s="41" t="s">
        <v>630</v>
      </c>
      <c r="D274" s="42" t="s">
        <v>170</v>
      </c>
      <c r="E274" s="41"/>
      <c r="F274" s="43"/>
      <c r="G274" s="88">
        <v>354866.1709866</v>
      </c>
      <c r="H274" s="44"/>
      <c r="I274" s="45"/>
      <c r="J274" s="45"/>
      <c r="K274" s="128"/>
      <c r="L274" s="129"/>
      <c r="M274" s="89"/>
      <c r="AA274" s="135"/>
      <c r="AB274" s="137"/>
      <c r="AC274" s="137"/>
      <c r="AD274" s="137"/>
    </row>
    <row r="275" spans="1:256" customHeight="1" ht="15" hidden="true" outlineLevel="1" s="30" customFormat="1">
      <c r="A275" s="147"/>
      <c r="B275" s="26"/>
      <c r="C275" s="27" t="s">
        <v>631</v>
      </c>
      <c r="D275" s="28" t="s">
        <v>172</v>
      </c>
      <c r="E275" s="26" t="s">
        <v>78</v>
      </c>
      <c r="F275" s="29">
        <v>3303.71</v>
      </c>
      <c r="G275" s="81">
        <v>36803.33</v>
      </c>
      <c r="H275" s="27" t="s">
        <v>85</v>
      </c>
      <c r="I275" s="27" t="s">
        <v>173</v>
      </c>
      <c r="J275" s="27"/>
      <c r="K275" s="125"/>
      <c r="L275" s="125"/>
      <c r="M275" s="82"/>
      <c r="AA275" s="135">
        <v>11.973964239706</v>
      </c>
      <c r="AB275" s="139" t="str">
        <f>VLOOKUP(I275,#REF!,4,0)</f>
        <v>0</v>
      </c>
      <c r="AC275" s="137">
        <f>ROUND(AB275/1.3*1.2644,2)</f>
        <v>0</v>
      </c>
      <c r="AD275" s="137">
        <f>AC275*F275-AA275*F275</f>
        <v>-39558.50539836</v>
      </c>
    </row>
    <row r="276" spans="1:256" customHeight="1" ht="45" hidden="true" outlineLevel="1" s="30" customFormat="1">
      <c r="A276" s="147"/>
      <c r="B276" s="26"/>
      <c r="C276" s="27" t="s">
        <v>632</v>
      </c>
      <c r="D276" s="28" t="s">
        <v>175</v>
      </c>
      <c r="E276" s="26" t="s">
        <v>78</v>
      </c>
      <c r="F276" s="29">
        <v>2518.37</v>
      </c>
      <c r="G276" s="81">
        <v>12163.73</v>
      </c>
      <c r="H276" s="27" t="s">
        <v>85</v>
      </c>
      <c r="I276" s="27" t="s">
        <v>176</v>
      </c>
      <c r="J276" s="27"/>
      <c r="K276" s="125"/>
      <c r="L276" s="125"/>
      <c r="M276" s="82"/>
      <c r="AA276" s="135">
        <v>5.1909469510834</v>
      </c>
      <c r="AB276" s="139" t="str">
        <f>VLOOKUP(I276,#REF!,4,0)</f>
        <v>0</v>
      </c>
      <c r="AC276" s="137">
        <f>ROUND(AB276/1.3*1.2644,2)</f>
        <v>0</v>
      </c>
      <c r="AD276" s="137">
        <f>AC276*F276-AA276*F276</f>
        <v>-13072.7250732</v>
      </c>
    </row>
    <row r="277" spans="1:256" customHeight="1" ht="30" hidden="true" outlineLevel="1" s="30" customFormat="1">
      <c r="A277" s="147"/>
      <c r="B277" s="26"/>
      <c r="C277" s="27" t="s">
        <v>633</v>
      </c>
      <c r="D277" s="28" t="s">
        <v>178</v>
      </c>
      <c r="E277" s="26" t="s">
        <v>78</v>
      </c>
      <c r="F277" s="29">
        <v>2199.14</v>
      </c>
      <c r="G277" s="81">
        <v>289000.721892</v>
      </c>
      <c r="H277" s="27" t="s">
        <v>152</v>
      </c>
      <c r="I277" s="27" t="s">
        <v>153</v>
      </c>
      <c r="J277" s="27"/>
      <c r="K277" s="125"/>
      <c r="L277" s="125"/>
      <c r="M277" s="82"/>
      <c r="AA277" s="135">
        <v>129.6398934387</v>
      </c>
      <c r="AB277" s="137" t="s">
        <v>144</v>
      </c>
      <c r="AC277" s="137"/>
      <c r="AD277" s="137"/>
    </row>
    <row r="278" spans="1:256" customHeight="1" ht="15" hidden="true" outlineLevel="1" s="30" customFormat="1">
      <c r="A278" s="147"/>
      <c r="B278" s="26"/>
      <c r="C278" s="27" t="s">
        <v>634</v>
      </c>
      <c r="D278" s="28" t="s">
        <v>54</v>
      </c>
      <c r="E278" s="26" t="s">
        <v>55</v>
      </c>
      <c r="F278" s="37">
        <v>0.05</v>
      </c>
      <c r="G278" s="87">
        <v>16898.3890946</v>
      </c>
      <c r="H278" s="27"/>
      <c r="I278" s="27"/>
      <c r="J278" s="27"/>
      <c r="K278" s="125"/>
      <c r="L278" s="125"/>
      <c r="M278" s="82"/>
      <c r="AA278" s="135"/>
      <c r="AB278" s="137"/>
      <c r="AC278" s="137"/>
      <c r="AD278" s="137"/>
    </row>
    <row r="279" spans="1:256" customHeight="1" ht="15" hidden="true" outlineLevel="1" s="30" customFormat="1">
      <c r="A279" s="147"/>
      <c r="B279" s="40">
        <v>4</v>
      </c>
      <c r="C279" s="41" t="s">
        <v>635</v>
      </c>
      <c r="D279" s="42" t="s">
        <v>182</v>
      </c>
      <c r="E279" s="41"/>
      <c r="F279" s="43"/>
      <c r="G279" s="88">
        <v>1897851.4943787</v>
      </c>
      <c r="H279" s="44"/>
      <c r="I279" s="45"/>
      <c r="J279" s="45"/>
      <c r="K279" s="128"/>
      <c r="L279" s="129"/>
      <c r="M279" s="89"/>
      <c r="AA279" s="135"/>
      <c r="AB279" s="137"/>
      <c r="AC279" s="137"/>
      <c r="AD279" s="137"/>
    </row>
    <row r="280" spans="1:256" customHeight="1" ht="15" hidden="true" outlineLevel="1" s="30" customFormat="1">
      <c r="A280" s="147"/>
      <c r="B280" s="26"/>
      <c r="C280" s="27" t="s">
        <v>636</v>
      </c>
      <c r="D280" s="28" t="s">
        <v>184</v>
      </c>
      <c r="E280" s="26" t="s">
        <v>42</v>
      </c>
      <c r="F280" s="29">
        <v>1800</v>
      </c>
      <c r="G280" s="81">
        <v>1807477.613694</v>
      </c>
      <c r="H280" s="27" t="s">
        <v>152</v>
      </c>
      <c r="I280" s="27" t="s">
        <v>185</v>
      </c>
      <c r="J280" s="27"/>
      <c r="K280" s="125"/>
      <c r="L280" s="125"/>
      <c r="M280" s="82"/>
      <c r="AA280" s="135">
        <v>990.58794328845</v>
      </c>
      <c r="AB280" s="137" t="s">
        <v>144</v>
      </c>
      <c r="AC280" s="137"/>
      <c r="AD280" s="137"/>
    </row>
    <row r="281" spans="1:256" customHeight="1" ht="15" hidden="true" outlineLevel="1" s="30" customFormat="1">
      <c r="A281" s="147"/>
      <c r="B281" s="26"/>
      <c r="C281" s="27" t="s">
        <v>637</v>
      </c>
      <c r="D281" s="28" t="s">
        <v>54</v>
      </c>
      <c r="E281" s="26" t="s">
        <v>55</v>
      </c>
      <c r="F281" s="37">
        <v>0.05</v>
      </c>
      <c r="G281" s="87">
        <v>90373.8806847</v>
      </c>
      <c r="H281" s="27"/>
      <c r="I281" s="27"/>
      <c r="J281" s="27"/>
      <c r="K281" s="125"/>
      <c r="L281" s="125"/>
      <c r="M281" s="82"/>
      <c r="AA281" s="135"/>
      <c r="AB281" s="137"/>
      <c r="AC281" s="137"/>
      <c r="AD281" s="137"/>
    </row>
    <row r="282" spans="1:256" customHeight="1" ht="15" hidden="true" outlineLevel="1" s="30" customFormat="1">
      <c r="A282" s="147"/>
      <c r="B282" s="40">
        <v>4</v>
      </c>
      <c r="C282" s="41" t="s">
        <v>638</v>
      </c>
      <c r="D282" s="42" t="s">
        <v>75</v>
      </c>
      <c r="E282" s="41"/>
      <c r="F282" s="43"/>
      <c r="G282" s="88">
        <v>6716489.7345</v>
      </c>
      <c r="H282" s="44"/>
      <c r="I282" s="45"/>
      <c r="J282" s="45"/>
      <c r="K282" s="128"/>
      <c r="L282" s="129"/>
      <c r="M282" s="89"/>
      <c r="AA282" s="135"/>
      <c r="AB282" s="137"/>
      <c r="AC282" s="137"/>
      <c r="AD282" s="137"/>
    </row>
    <row r="283" spans="1:256" customHeight="1" ht="15" hidden="true" outlineLevel="1" s="30" customFormat="1">
      <c r="A283" s="147"/>
      <c r="B283" s="26"/>
      <c r="C283" s="27" t="s">
        <v>639</v>
      </c>
      <c r="D283" s="28" t="s">
        <v>83</v>
      </c>
      <c r="E283" s="26" t="s">
        <v>84</v>
      </c>
      <c r="F283" s="29">
        <v>8703.59</v>
      </c>
      <c r="G283" s="81">
        <v>973235.43</v>
      </c>
      <c r="H283" s="27" t="s">
        <v>85</v>
      </c>
      <c r="I283" s="27" t="s">
        <v>86</v>
      </c>
      <c r="J283" s="27"/>
      <c r="K283" s="125"/>
      <c r="L283" s="125"/>
      <c r="M283" s="82"/>
      <c r="AA283" s="135">
        <v>117.19767632614</v>
      </c>
      <c r="AB283" s="139" t="str">
        <f>VLOOKUP(I283,#REF!,4,0)</f>
        <v>0</v>
      </c>
      <c r="AC283" s="137">
        <f>ROUND(AB283/1.3*1.2644,2)</f>
        <v>0</v>
      </c>
      <c r="AD283" s="137">
        <f>AC283*F283-AA283*F283</f>
        <v>-1020040.5236954</v>
      </c>
    </row>
    <row r="284" spans="1:256" customHeight="1" ht="15" hidden="true" outlineLevel="1" s="30" customFormat="1">
      <c r="A284" s="147"/>
      <c r="B284" s="26"/>
      <c r="C284" s="27" t="s">
        <v>640</v>
      </c>
      <c r="D284" s="28" t="s">
        <v>88</v>
      </c>
      <c r="E284" s="26" t="s">
        <v>78</v>
      </c>
      <c r="F284" s="29">
        <v>3208.51</v>
      </c>
      <c r="G284" s="81">
        <v>1564020.28</v>
      </c>
      <c r="H284" s="27" t="s">
        <v>85</v>
      </c>
      <c r="I284" s="27" t="s">
        <v>89</v>
      </c>
      <c r="J284" s="27"/>
      <c r="K284" s="125"/>
      <c r="L284" s="125"/>
      <c r="M284" s="82"/>
      <c r="AA284" s="135">
        <v>543.61794567708</v>
      </c>
      <c r="AB284" s="139" t="str">
        <f>VLOOKUP(I284,#REF!,4,0)</f>
        <v>0</v>
      </c>
      <c r="AC284" s="137">
        <f>ROUND(AB284/1.3*1.2644,2)</f>
        <v>0</v>
      </c>
      <c r="AD284" s="137">
        <f>AC284*F284-AA284*F284</f>
        <v>-1744203.6148844</v>
      </c>
    </row>
    <row r="285" spans="1:256" customHeight="1" ht="15" hidden="true" outlineLevel="1" s="30" customFormat="1">
      <c r="A285" s="147"/>
      <c r="B285" s="26"/>
      <c r="C285" s="27" t="s">
        <v>641</v>
      </c>
      <c r="D285" s="28" t="s">
        <v>91</v>
      </c>
      <c r="E285" s="26" t="s">
        <v>78</v>
      </c>
      <c r="F285" s="29">
        <v>3208.51</v>
      </c>
      <c r="G285" s="81">
        <v>466228.59</v>
      </c>
      <c r="H285" s="27" t="s">
        <v>85</v>
      </c>
      <c r="I285" s="27" t="s">
        <v>92</v>
      </c>
      <c r="J285" s="27"/>
      <c r="K285" s="125"/>
      <c r="L285" s="125"/>
      <c r="M285" s="82"/>
      <c r="AA285" s="135">
        <v>139.48664003829</v>
      </c>
      <c r="AB285" s="139" t="str">
        <f>VLOOKUP(I285,#REF!,4,0)</f>
        <v>0</v>
      </c>
      <c r="AC285" s="137">
        <f>ROUND(AB285/1.3*1.2644,2)</f>
        <v>0</v>
      </c>
      <c r="AD285" s="137">
        <f>AC285*F285-AA285*F285</f>
        <v>-447544.27942926</v>
      </c>
    </row>
    <row r="286" spans="1:256" customHeight="1" ht="15" hidden="true" outlineLevel="1" s="30" customFormat="1">
      <c r="A286" s="147"/>
      <c r="B286" s="26"/>
      <c r="C286" s="27" t="s">
        <v>642</v>
      </c>
      <c r="D286" s="28" t="s">
        <v>94</v>
      </c>
      <c r="E286" s="26" t="s">
        <v>95</v>
      </c>
      <c r="F286" s="29">
        <v>292806.15</v>
      </c>
      <c r="G286" s="81">
        <v>3217939.59</v>
      </c>
      <c r="H286" s="27" t="s">
        <v>85</v>
      </c>
      <c r="I286" s="27" t="s">
        <v>96</v>
      </c>
      <c r="J286" s="27"/>
      <c r="K286" s="125"/>
      <c r="L286" s="125"/>
      <c r="M286" s="82"/>
      <c r="AA286" s="135">
        <v>11.251512102553</v>
      </c>
      <c r="AB286" s="139" t="str">
        <f>VLOOKUP(I286,#REF!,4,0)</f>
        <v>0</v>
      </c>
      <c r="AC286" s="137">
        <f>ROUND(AB286/1.3*1.2644,2)</f>
        <v>0</v>
      </c>
      <c r="AD286" s="137">
        <f>AC286*F286-AA286*F286</f>
        <v>-3294511.9404268</v>
      </c>
    </row>
    <row r="287" spans="1:256" customHeight="1" ht="15" hidden="true" outlineLevel="1" s="30" customFormat="1">
      <c r="A287" s="147"/>
      <c r="B287" s="26"/>
      <c r="C287" s="27" t="s">
        <v>643</v>
      </c>
      <c r="D287" s="28" t="s">
        <v>199</v>
      </c>
      <c r="E287" s="26" t="s">
        <v>78</v>
      </c>
      <c r="F287" s="29">
        <v>182.81</v>
      </c>
      <c r="G287" s="81">
        <v>72888.18</v>
      </c>
      <c r="H287" s="27" t="s">
        <v>85</v>
      </c>
      <c r="I287" s="27" t="s">
        <v>200</v>
      </c>
      <c r="J287" s="27"/>
      <c r="K287" s="125"/>
      <c r="L287" s="125"/>
      <c r="M287" s="82"/>
      <c r="AA287" s="135">
        <v>444.84277594935</v>
      </c>
      <c r="AB287" s="139" t="str">
        <f>VLOOKUP(I287,#REF!,4,0)</f>
        <v>0</v>
      </c>
      <c r="AC287" s="137">
        <f>ROUND(AB287/1.3*1.2644,2)</f>
        <v>0</v>
      </c>
      <c r="AD287" s="137">
        <f>AC287*F287-AA287*F287</f>
        <v>-81321.7078713</v>
      </c>
    </row>
    <row r="288" spans="1:256" customHeight="1" ht="30" hidden="true" outlineLevel="1" s="30" customFormat="1">
      <c r="A288" s="147"/>
      <c r="B288" s="26"/>
      <c r="C288" s="27" t="s">
        <v>644</v>
      </c>
      <c r="D288" s="28" t="s">
        <v>205</v>
      </c>
      <c r="E288" s="26" t="s">
        <v>84</v>
      </c>
      <c r="F288" s="29">
        <v>8703.59</v>
      </c>
      <c r="G288" s="81">
        <v>102344.82</v>
      </c>
      <c r="H288" s="27" t="s">
        <v>206</v>
      </c>
      <c r="I288" s="27" t="s">
        <v>207</v>
      </c>
      <c r="J288" s="27"/>
      <c r="K288" s="125"/>
      <c r="L288" s="125"/>
      <c r="M288" s="82"/>
      <c r="AA288" s="135">
        <v>11.171239678818</v>
      </c>
      <c r="AB288" s="139" t="str">
        <f>VLOOKUP(I288,#REF!,4,0)</f>
        <v>0</v>
      </c>
      <c r="AC288" s="137" t="str">
        <f>AB288/1.3*1.2644</f>
        <v>0</v>
      </c>
      <c r="AD288" s="137" t="str">
        <f>F288*AC288-F288*AA288</f>
        <v>0</v>
      </c>
    </row>
    <row r="289" spans="1:256" customHeight="1" ht="15" hidden="true" outlineLevel="1" s="30" customFormat="1">
      <c r="A289" s="147"/>
      <c r="B289" s="26"/>
      <c r="C289" s="27" t="s">
        <v>645</v>
      </c>
      <c r="D289" s="28" t="s">
        <v>54</v>
      </c>
      <c r="E289" s="26" t="s">
        <v>55</v>
      </c>
      <c r="F289" s="37">
        <v>0.05</v>
      </c>
      <c r="G289" s="87">
        <v>319832.8445</v>
      </c>
      <c r="H289" s="27"/>
      <c r="I289" s="27"/>
      <c r="J289" s="27"/>
      <c r="K289" s="125"/>
      <c r="L289" s="125"/>
      <c r="M289" s="82"/>
      <c r="AA289" s="135"/>
      <c r="AB289" s="137"/>
      <c r="AC289" s="137"/>
      <c r="AD289" s="137"/>
    </row>
    <row r="290" spans="1:256" customHeight="1" ht="15" hidden="true" outlineLevel="1" s="30" customFormat="1">
      <c r="A290" s="147"/>
      <c r="B290" s="40">
        <v>4</v>
      </c>
      <c r="C290" s="41" t="s">
        <v>646</v>
      </c>
      <c r="D290" s="42" t="s">
        <v>210</v>
      </c>
      <c r="E290" s="41"/>
      <c r="F290" s="43"/>
      <c r="G290" s="88">
        <v>2827850.13</v>
      </c>
      <c r="H290" s="44"/>
      <c r="I290" s="45"/>
      <c r="J290" s="45"/>
      <c r="K290" s="128"/>
      <c r="L290" s="129"/>
      <c r="M290" s="89"/>
      <c r="AA290" s="135"/>
      <c r="AB290" s="137"/>
      <c r="AC290" s="137"/>
      <c r="AD290" s="137"/>
    </row>
    <row r="291" spans="1:256" customHeight="1" ht="30" hidden="true" outlineLevel="1" s="30" customFormat="1">
      <c r="A291" s="147"/>
      <c r="B291" s="26"/>
      <c r="C291" s="27" t="s">
        <v>647</v>
      </c>
      <c r="D291" s="28" t="s">
        <v>212</v>
      </c>
      <c r="E291" s="26" t="s">
        <v>95</v>
      </c>
      <c r="F291" s="29">
        <v>184897.11</v>
      </c>
      <c r="G291" s="81">
        <v>2693190.6</v>
      </c>
      <c r="H291" s="27" t="s">
        <v>79</v>
      </c>
      <c r="I291" s="27" t="s">
        <v>213</v>
      </c>
      <c r="J291" s="27"/>
      <c r="K291" s="125"/>
      <c r="L291" s="125"/>
      <c r="M291" s="82"/>
      <c r="AA291" s="135">
        <v>14.569437211618</v>
      </c>
      <c r="AB291" s="137">
        <v>11.52</v>
      </c>
      <c r="AC291" s="137">
        <f>AB291*1.2644</f>
        <v>14.565888</v>
      </c>
      <c r="AD291" s="137">
        <f>F291*AC291-F291*AA291</f>
        <v>-656.23897098051</v>
      </c>
    </row>
    <row r="292" spans="1:256" customHeight="1" ht="15" hidden="true" outlineLevel="1" s="30" customFormat="1">
      <c r="A292" s="147"/>
      <c r="B292" s="26"/>
      <c r="C292" s="27" t="s">
        <v>648</v>
      </c>
      <c r="D292" s="28" t="s">
        <v>54</v>
      </c>
      <c r="E292" s="26" t="s">
        <v>55</v>
      </c>
      <c r="F292" s="37">
        <v>0.05</v>
      </c>
      <c r="G292" s="87">
        <v>134659.53</v>
      </c>
      <c r="H292" s="27"/>
      <c r="I292" s="27"/>
      <c r="J292" s="27"/>
      <c r="K292" s="125"/>
      <c r="L292" s="125"/>
      <c r="M292" s="82"/>
      <c r="AA292" s="135"/>
      <c r="AB292" s="137"/>
      <c r="AC292" s="137"/>
      <c r="AD292" s="137"/>
    </row>
    <row r="293" spans="1:256" customHeight="1" ht="15" hidden="true" outlineLevel="1" s="30" customFormat="1">
      <c r="A293" s="147"/>
      <c r="B293" s="40">
        <v>4</v>
      </c>
      <c r="C293" s="41" t="s">
        <v>649</v>
      </c>
      <c r="D293" s="42" t="s">
        <v>216</v>
      </c>
      <c r="E293" s="41"/>
      <c r="F293" s="43"/>
      <c r="G293" s="88">
        <v>191316.195</v>
      </c>
      <c r="H293" s="44"/>
      <c r="I293" s="45"/>
      <c r="J293" s="45"/>
      <c r="K293" s="128"/>
      <c r="L293" s="129"/>
      <c r="M293" s="89"/>
      <c r="AA293" s="135"/>
      <c r="AB293" s="137"/>
      <c r="AC293" s="137"/>
      <c r="AD293" s="137"/>
    </row>
    <row r="294" spans="1:256" customHeight="1" ht="30" hidden="true" outlineLevel="1" s="30" customFormat="1">
      <c r="A294" s="147"/>
      <c r="B294" s="26"/>
      <c r="C294" s="27" t="s">
        <v>650</v>
      </c>
      <c r="D294" s="28" t="s">
        <v>274</v>
      </c>
      <c r="E294" s="26" t="s">
        <v>84</v>
      </c>
      <c r="F294" s="29">
        <v>2484.4</v>
      </c>
      <c r="G294" s="81">
        <v>182205.9</v>
      </c>
      <c r="H294" s="27" t="s">
        <v>85</v>
      </c>
      <c r="I294" s="27" t="s">
        <v>219</v>
      </c>
      <c r="J294" s="27"/>
      <c r="K294" s="125"/>
      <c r="L294" s="125"/>
      <c r="M294" s="82"/>
      <c r="AA294" s="135">
        <v>79.349248110353</v>
      </c>
      <c r="AB294" s="139" t="str">
        <f>VLOOKUP(I294,#REF!,4,0)</f>
        <v>0</v>
      </c>
      <c r="AC294" s="137">
        <f>ROUND(AB294/1.3*1.2644,2)</f>
        <v>0</v>
      </c>
      <c r="AD294" s="137">
        <f>AC294*F294-AA294*F294</f>
        <v>-197135.27200536</v>
      </c>
    </row>
    <row r="295" spans="1:256" customHeight="1" ht="15" hidden="true" outlineLevel="1" s="30" customFormat="1">
      <c r="A295" s="147"/>
      <c r="B295" s="26"/>
      <c r="C295" s="27" t="s">
        <v>651</v>
      </c>
      <c r="D295" s="28" t="s">
        <v>54</v>
      </c>
      <c r="E295" s="26" t="s">
        <v>55</v>
      </c>
      <c r="F295" s="37">
        <v>0.05</v>
      </c>
      <c r="G295" s="87">
        <v>9110.295</v>
      </c>
      <c r="H295" s="27"/>
      <c r="I295" s="27"/>
      <c r="J295" s="27"/>
      <c r="K295" s="125"/>
      <c r="L295" s="125"/>
      <c r="M295" s="82"/>
      <c r="AA295" s="135"/>
      <c r="AB295" s="137"/>
      <c r="AC295" s="137"/>
      <c r="AD295" s="137"/>
    </row>
    <row r="296" spans="1:256" customHeight="1" ht="30" hidden="true" outlineLevel="1" s="30" customFormat="1">
      <c r="A296" s="147"/>
      <c r="B296" s="40">
        <v>4</v>
      </c>
      <c r="C296" s="41" t="s">
        <v>652</v>
      </c>
      <c r="D296" s="42" t="s">
        <v>653</v>
      </c>
      <c r="E296" s="41"/>
      <c r="F296" s="43"/>
      <c r="G296" s="88">
        <v>3819899.4085497</v>
      </c>
      <c r="H296" s="44"/>
      <c r="I296" s="45"/>
      <c r="J296" s="45"/>
      <c r="K296" s="128"/>
      <c r="L296" s="129"/>
      <c r="M296" s="89"/>
      <c r="AA296" s="135"/>
      <c r="AB296" s="137"/>
      <c r="AC296" s="137"/>
      <c r="AD296" s="137"/>
    </row>
    <row r="297" spans="1:256" customHeight="1" ht="45" hidden="true" outlineLevel="1" s="30" customFormat="1">
      <c r="A297" s="147"/>
      <c r="B297" s="26"/>
      <c r="C297" s="27" t="s">
        <v>654</v>
      </c>
      <c r="D297" s="28" t="s">
        <v>655</v>
      </c>
      <c r="E297" s="26" t="s">
        <v>84</v>
      </c>
      <c r="F297" s="29">
        <v>189</v>
      </c>
      <c r="G297" s="81">
        <v>20576.43</v>
      </c>
      <c r="H297" s="27" t="s">
        <v>85</v>
      </c>
      <c r="I297" s="27" t="s">
        <v>656</v>
      </c>
      <c r="J297" s="27"/>
      <c r="K297" s="125"/>
      <c r="L297" s="125"/>
      <c r="M297" s="82"/>
      <c r="AA297" s="135">
        <v>104.42097025698</v>
      </c>
      <c r="AB297" s="139" t="str">
        <f>VLOOKUP(I297,#REF!,4,0)</f>
        <v>0</v>
      </c>
      <c r="AC297" s="137">
        <f>ROUND(AB297/1.3*1.2644,2)</f>
        <v>0</v>
      </c>
      <c r="AD297" s="137">
        <f>AC297*F297-AA297*F297</f>
        <v>-19735.56337857</v>
      </c>
    </row>
    <row r="298" spans="1:256" customHeight="1" ht="45" hidden="true" outlineLevel="1" s="30" customFormat="1">
      <c r="A298" s="147"/>
      <c r="B298" s="26"/>
      <c r="C298" s="27" t="s">
        <v>657</v>
      </c>
      <c r="D298" s="28" t="s">
        <v>658</v>
      </c>
      <c r="E298" s="26" t="s">
        <v>84</v>
      </c>
      <c r="F298" s="29">
        <v>147</v>
      </c>
      <c r="G298" s="81">
        <v>18455.85</v>
      </c>
      <c r="H298" s="27" t="s">
        <v>85</v>
      </c>
      <c r="I298" s="27" t="s">
        <v>659</v>
      </c>
      <c r="J298" s="27"/>
      <c r="K298" s="125"/>
      <c r="L298" s="125"/>
      <c r="M298" s="82"/>
      <c r="AA298" s="135">
        <v>123.04418452061</v>
      </c>
      <c r="AB298" s="139" t="str">
        <f>VLOOKUP(I298,#REF!,4,0)</f>
        <v>0</v>
      </c>
      <c r="AC298" s="137">
        <f>ROUND(AB298/1.3*1.2644,2)</f>
        <v>0</v>
      </c>
      <c r="AD298" s="137">
        <f>AC298*F298-AA298*F298</f>
        <v>-18087.49512453</v>
      </c>
    </row>
    <row r="299" spans="1:256" customHeight="1" ht="30" hidden="true" outlineLevel="1" s="30" customFormat="1">
      <c r="A299" s="147"/>
      <c r="B299" s="26"/>
      <c r="C299" s="27" t="s">
        <v>660</v>
      </c>
      <c r="D299" s="28" t="s">
        <v>661</v>
      </c>
      <c r="E299" s="26" t="s">
        <v>84</v>
      </c>
      <c r="F299" s="29">
        <v>997</v>
      </c>
      <c r="G299" s="81">
        <v>154872.60674</v>
      </c>
      <c r="H299" s="27" t="s">
        <v>206</v>
      </c>
      <c r="I299" s="27" t="s">
        <v>662</v>
      </c>
      <c r="J299" s="27"/>
      <c r="K299" s="125"/>
      <c r="L299" s="125"/>
      <c r="M299" s="82"/>
      <c r="AA299" s="135">
        <v>153.23997261695</v>
      </c>
      <c r="AB299" s="140" t="s">
        <v>144</v>
      </c>
      <c r="AC299" s="137"/>
      <c r="AD299" s="137"/>
    </row>
    <row r="300" spans="1:256" customHeight="1" ht="45" hidden="true" outlineLevel="1" s="30" customFormat="1">
      <c r="A300" s="147"/>
      <c r="B300" s="26"/>
      <c r="C300" s="27" t="s">
        <v>663</v>
      </c>
      <c r="D300" s="28" t="s">
        <v>664</v>
      </c>
      <c r="E300" s="26" t="s">
        <v>84</v>
      </c>
      <c r="F300" s="29">
        <v>83</v>
      </c>
      <c r="G300" s="81">
        <v>15993.65</v>
      </c>
      <c r="H300" s="27" t="s">
        <v>206</v>
      </c>
      <c r="I300" s="27" t="s">
        <v>665</v>
      </c>
      <c r="J300" s="27"/>
      <c r="K300" s="125"/>
      <c r="L300" s="125"/>
      <c r="M300" s="82"/>
      <c r="AA300" s="135">
        <v>156.30373399699</v>
      </c>
      <c r="AB300" s="139" t="str">
        <f>VLOOKUP(I300,#REF!,4,0)</f>
        <v>0</v>
      </c>
      <c r="AC300" s="137" t="str">
        <f>AB300/1.3*1.2644</f>
        <v>0</v>
      </c>
      <c r="AD300" s="137" t="str">
        <f>F300*AC300-F300*AA300</f>
        <v>0</v>
      </c>
    </row>
    <row r="301" spans="1:256" customHeight="1" ht="15" hidden="true" outlineLevel="1" s="30" customFormat="1">
      <c r="A301" s="147"/>
      <c r="B301" s="26"/>
      <c r="C301" s="27" t="s">
        <v>666</v>
      </c>
      <c r="D301" s="28" t="s">
        <v>667</v>
      </c>
      <c r="E301" s="26" t="s">
        <v>84</v>
      </c>
      <c r="F301" s="29">
        <v>143</v>
      </c>
      <c r="G301" s="81">
        <v>27789.19</v>
      </c>
      <c r="H301" s="27" t="s">
        <v>85</v>
      </c>
      <c r="I301" s="27" t="s">
        <v>668</v>
      </c>
      <c r="J301" s="27"/>
      <c r="K301" s="125"/>
      <c r="L301" s="125"/>
      <c r="M301" s="82"/>
      <c r="AA301" s="135">
        <v>226.87647606</v>
      </c>
      <c r="AB301" s="139" t="str">
        <f>VLOOKUP(I301,#REF!,4,0)</f>
        <v>0</v>
      </c>
      <c r="AC301" s="137">
        <f>ROUND(AB301/1.3*1.2644,2)</f>
        <v>0</v>
      </c>
      <c r="AD301" s="137">
        <f>AC301*F301-AA301*F301</f>
        <v>-32443.33607658</v>
      </c>
    </row>
    <row r="302" spans="1:256" customHeight="1" ht="30" hidden="true" outlineLevel="1" s="30" customFormat="1">
      <c r="A302" s="147"/>
      <c r="B302" s="26"/>
      <c r="C302" s="27" t="s">
        <v>669</v>
      </c>
      <c r="D302" s="28" t="s">
        <v>230</v>
      </c>
      <c r="E302" s="26" t="s">
        <v>42</v>
      </c>
      <c r="F302" s="29">
        <v>331.18</v>
      </c>
      <c r="G302" s="81">
        <v>7428.37</v>
      </c>
      <c r="H302" s="27" t="s">
        <v>85</v>
      </c>
      <c r="I302" s="27" t="s">
        <v>231</v>
      </c>
      <c r="J302" s="27"/>
      <c r="K302" s="125"/>
      <c r="L302" s="125"/>
      <c r="M302" s="82"/>
      <c r="AA302" s="135">
        <v>22.663558649918</v>
      </c>
      <c r="AB302" s="139" t="str">
        <f>VLOOKUP(I302,#REF!,4,0)</f>
        <v>0</v>
      </c>
      <c r="AC302" s="137">
        <f>ROUND(AB302/1.3*1.2644,2)</f>
        <v>0</v>
      </c>
      <c r="AD302" s="137">
        <f>AC302*F302-AA302*F302</f>
        <v>-7505.71735368</v>
      </c>
    </row>
    <row r="303" spans="1:256" customHeight="1" ht="15" hidden="true" outlineLevel="1" s="30" customFormat="1">
      <c r="A303" s="147"/>
      <c r="B303" s="26"/>
      <c r="C303" s="27" t="s">
        <v>670</v>
      </c>
      <c r="D303" s="28" t="s">
        <v>671</v>
      </c>
      <c r="E303" s="26" t="s">
        <v>42</v>
      </c>
      <c r="F303" s="29">
        <v>388.98</v>
      </c>
      <c r="G303" s="81">
        <v>9740.06</v>
      </c>
      <c r="H303" s="27" t="s">
        <v>85</v>
      </c>
      <c r="I303" s="27" t="s">
        <v>672</v>
      </c>
      <c r="J303" s="27"/>
      <c r="K303" s="125"/>
      <c r="L303" s="125"/>
      <c r="M303" s="82"/>
      <c r="AA303" s="135">
        <v>26.877867309656</v>
      </c>
      <c r="AB303" s="139" t="str">
        <f>VLOOKUP(I303,#REF!,4,0)</f>
        <v>0</v>
      </c>
      <c r="AC303" s="137">
        <f>ROUND(AB303/1.3*1.2644,2)</f>
        <v>0</v>
      </c>
      <c r="AD303" s="137">
        <f>AC303*F303-AA303*F303</f>
        <v>-10454.95282611</v>
      </c>
    </row>
    <row r="304" spans="1:256" customHeight="1" ht="30" hidden="true" outlineLevel="1" s="30" customFormat="1">
      <c r="A304" s="147"/>
      <c r="B304" s="26"/>
      <c r="C304" s="27" t="s">
        <v>673</v>
      </c>
      <c r="D304" s="28" t="s">
        <v>674</v>
      </c>
      <c r="E304" s="26" t="s">
        <v>42</v>
      </c>
      <c r="F304" s="29">
        <v>27.95</v>
      </c>
      <c r="G304" s="81">
        <v>516.78</v>
      </c>
      <c r="H304" s="27" t="s">
        <v>206</v>
      </c>
      <c r="I304" s="27" t="s">
        <v>675</v>
      </c>
      <c r="J304" s="27"/>
      <c r="K304" s="125"/>
      <c r="L304" s="125"/>
      <c r="M304" s="82"/>
      <c r="AA304" s="135">
        <v>14.689732925581</v>
      </c>
      <c r="AB304" s="139" t="str">
        <f>VLOOKUP(I304,#REF!,4,0)</f>
        <v>0</v>
      </c>
      <c r="AC304" s="137" t="str">
        <f>AB304/1.3*1.2644</f>
        <v>0</v>
      </c>
      <c r="AD304" s="137" t="str">
        <f>F304*AC304-F304*AA304</f>
        <v>0</v>
      </c>
    </row>
    <row r="305" spans="1:256" customHeight="1" ht="30" hidden="true" outlineLevel="1" s="30" customFormat="1">
      <c r="A305" s="147"/>
      <c r="B305" s="26"/>
      <c r="C305" s="27" t="s">
        <v>676</v>
      </c>
      <c r="D305" s="28" t="s">
        <v>233</v>
      </c>
      <c r="E305" s="26" t="s">
        <v>84</v>
      </c>
      <c r="F305" s="29">
        <v>3432</v>
      </c>
      <c r="G305" s="81">
        <v>93624.96</v>
      </c>
      <c r="H305" s="27" t="s">
        <v>85</v>
      </c>
      <c r="I305" s="27" t="s">
        <v>234</v>
      </c>
      <c r="J305" s="27"/>
      <c r="K305" s="125"/>
      <c r="L305" s="125"/>
      <c r="M305" s="82"/>
      <c r="AA305" s="135">
        <v>27.332746732614</v>
      </c>
      <c r="AB305" s="139" t="str">
        <f>VLOOKUP(I305,#REF!,4,0)</f>
        <v>0</v>
      </c>
      <c r="AC305" s="137">
        <f>ROUND(AB305/1.3*1.2644,2)</f>
        <v>0</v>
      </c>
      <c r="AD305" s="137">
        <f>AC305*F305-AA305*F305</f>
        <v>-93805.98678633</v>
      </c>
    </row>
    <row r="306" spans="1:256" customHeight="1" ht="45" hidden="true" outlineLevel="1" s="30" customFormat="1">
      <c r="A306" s="147"/>
      <c r="B306" s="26"/>
      <c r="C306" s="27" t="s">
        <v>677</v>
      </c>
      <c r="D306" s="28" t="s">
        <v>678</v>
      </c>
      <c r="E306" s="26" t="s">
        <v>84</v>
      </c>
      <c r="F306" s="29">
        <v>147</v>
      </c>
      <c r="G306" s="81">
        <v>18455.85</v>
      </c>
      <c r="H306" s="27" t="s">
        <v>85</v>
      </c>
      <c r="I306" s="27" t="s">
        <v>659</v>
      </c>
      <c r="J306" s="27"/>
      <c r="K306" s="125"/>
      <c r="L306" s="125"/>
      <c r="M306" s="82"/>
      <c r="AA306" s="135">
        <v>123.04418452061</v>
      </c>
      <c r="AB306" s="139" t="str">
        <f>VLOOKUP(I306,#REF!,4,0)</f>
        <v>0</v>
      </c>
      <c r="AC306" s="137">
        <f>ROUND(AB306/1.3*1.2644,2)</f>
        <v>0</v>
      </c>
      <c r="AD306" s="137">
        <f>AC306*F306-AA306*F306</f>
        <v>-18087.49512453</v>
      </c>
    </row>
    <row r="307" spans="1:256" customHeight="1" ht="30" hidden="true" outlineLevel="1" s="30" customFormat="1">
      <c r="A307" s="147"/>
      <c r="B307" s="26"/>
      <c r="C307" s="27" t="s">
        <v>679</v>
      </c>
      <c r="D307" s="28" t="s">
        <v>680</v>
      </c>
      <c r="E307" s="26" t="s">
        <v>84</v>
      </c>
      <c r="F307" s="29">
        <v>715</v>
      </c>
      <c r="G307" s="81">
        <v>49647.607816</v>
      </c>
      <c r="H307" s="27" t="s">
        <v>152</v>
      </c>
      <c r="I307" s="27" t="s">
        <v>237</v>
      </c>
      <c r="J307" s="27"/>
      <c r="K307" s="125"/>
      <c r="L307" s="125"/>
      <c r="M307" s="82"/>
      <c r="AA307" s="135">
        <v>68.499105706909</v>
      </c>
      <c r="AB307" s="137" t="s">
        <v>144</v>
      </c>
      <c r="AC307" s="137"/>
      <c r="AD307" s="137"/>
    </row>
    <row r="308" spans="1:256" customHeight="1" ht="60" hidden="true" outlineLevel="1" s="30" customFormat="1">
      <c r="A308" s="147"/>
      <c r="B308" s="26"/>
      <c r="C308" s="27" t="s">
        <v>681</v>
      </c>
      <c r="D308" s="28" t="s">
        <v>682</v>
      </c>
      <c r="E308" s="26" t="s">
        <v>84</v>
      </c>
      <c r="F308" s="29">
        <v>649</v>
      </c>
      <c r="G308" s="81">
        <v>44072.3</v>
      </c>
      <c r="H308" s="27" t="s">
        <v>206</v>
      </c>
      <c r="I308" s="27" t="s">
        <v>683</v>
      </c>
      <c r="J308" s="27"/>
      <c r="K308" s="125"/>
      <c r="L308" s="125"/>
      <c r="M308" s="82"/>
      <c r="AA308" s="135">
        <v>58.250987321371</v>
      </c>
      <c r="AB308" s="139" t="str">
        <f>VLOOKUP(I308,#REF!,4,0)</f>
        <v>0</v>
      </c>
      <c r="AC308" s="137" t="str">
        <f>AB308/1.3*1.2644</f>
        <v>0</v>
      </c>
      <c r="AD308" s="137" t="str">
        <f>F308*AC308-F308*AA308</f>
        <v>0</v>
      </c>
    </row>
    <row r="309" spans="1:256" customHeight="1" ht="30" hidden="true" outlineLevel="1" s="30" customFormat="1">
      <c r="A309" s="147"/>
      <c r="B309" s="26"/>
      <c r="C309" s="27" t="s">
        <v>684</v>
      </c>
      <c r="D309" s="28" t="s">
        <v>685</v>
      </c>
      <c r="E309" s="26" t="s">
        <v>84</v>
      </c>
      <c r="F309" s="29">
        <v>467</v>
      </c>
      <c r="G309" s="81">
        <v>32427.175706</v>
      </c>
      <c r="H309" s="27" t="s">
        <v>152</v>
      </c>
      <c r="I309" s="27" t="s">
        <v>237</v>
      </c>
      <c r="J309" s="27"/>
      <c r="K309" s="125"/>
      <c r="L309" s="125"/>
      <c r="M309" s="82"/>
      <c r="AA309" s="135">
        <v>68.499099147302</v>
      </c>
      <c r="AB309" s="137" t="s">
        <v>144</v>
      </c>
      <c r="AC309" s="137"/>
      <c r="AD309" s="137"/>
    </row>
    <row r="310" spans="1:256" customHeight="1" ht="45" hidden="true" outlineLevel="1" s="30" customFormat="1">
      <c r="A310" s="147"/>
      <c r="B310" s="26"/>
      <c r="C310" s="27" t="s">
        <v>686</v>
      </c>
      <c r="D310" s="28" t="s">
        <v>687</v>
      </c>
      <c r="E310" s="26" t="s">
        <v>84</v>
      </c>
      <c r="F310" s="29">
        <v>360</v>
      </c>
      <c r="G310" s="81">
        <v>24446.88</v>
      </c>
      <c r="H310" s="27" t="s">
        <v>206</v>
      </c>
      <c r="I310" s="27" t="s">
        <v>683</v>
      </c>
      <c r="J310" s="27"/>
      <c r="K310" s="125"/>
      <c r="L310" s="125"/>
      <c r="M310" s="82"/>
      <c r="AA310" s="135">
        <v>58.250987276083</v>
      </c>
      <c r="AB310" s="139" t="str">
        <f>VLOOKUP(I310,#REF!,4,0)</f>
        <v>0</v>
      </c>
      <c r="AC310" s="137" t="str">
        <f>AB310/1.3*1.2644</f>
        <v>0</v>
      </c>
      <c r="AD310" s="137" t="str">
        <f>F310*AC310-F310*AA310</f>
        <v>0</v>
      </c>
    </row>
    <row r="311" spans="1:256" customHeight="1" ht="45" hidden="true" outlineLevel="1" s="30" customFormat="1">
      <c r="A311" s="147"/>
      <c r="B311" s="26"/>
      <c r="C311" s="27" t="s">
        <v>688</v>
      </c>
      <c r="D311" s="28" t="s">
        <v>689</v>
      </c>
      <c r="E311" s="26" t="s">
        <v>84</v>
      </c>
      <c r="F311" s="29">
        <v>83</v>
      </c>
      <c r="G311" s="81">
        <v>5335.25</v>
      </c>
      <c r="H311" s="27" t="s">
        <v>206</v>
      </c>
      <c r="I311" s="27" t="s">
        <v>690</v>
      </c>
      <c r="J311" s="27"/>
      <c r="K311" s="125"/>
      <c r="L311" s="125"/>
      <c r="M311" s="82"/>
      <c r="AA311" s="135">
        <v>56.832819152169</v>
      </c>
      <c r="AB311" s="139" t="str">
        <f>VLOOKUP(I311,#REF!,4,0)</f>
        <v>0</v>
      </c>
      <c r="AC311" s="137" t="str">
        <f>AB311/1.3*1.2644</f>
        <v>0</v>
      </c>
      <c r="AD311" s="137" t="str">
        <f>F311*AC311-F311*AA311</f>
        <v>0</v>
      </c>
    </row>
    <row r="312" spans="1:256" customHeight="1" ht="30" hidden="true" outlineLevel="1" s="30" customFormat="1">
      <c r="A312" s="147"/>
      <c r="B312" s="26"/>
      <c r="C312" s="27" t="s">
        <v>691</v>
      </c>
      <c r="D312" s="28" t="s">
        <v>236</v>
      </c>
      <c r="E312" s="26" t="s">
        <v>84</v>
      </c>
      <c r="F312" s="29">
        <v>432.54</v>
      </c>
      <c r="G312" s="81">
        <v>30034.365996</v>
      </c>
      <c r="H312" s="27" t="s">
        <v>152</v>
      </c>
      <c r="I312" s="27" t="s">
        <v>237</v>
      </c>
      <c r="J312" s="27"/>
      <c r="K312" s="125"/>
      <c r="L312" s="125"/>
      <c r="M312" s="82"/>
      <c r="AA312" s="135">
        <v>68.499091041615</v>
      </c>
      <c r="AB312" s="137" t="s">
        <v>144</v>
      </c>
      <c r="AC312" s="137"/>
      <c r="AD312" s="137"/>
    </row>
    <row r="313" spans="1:256" customHeight="1" ht="30" hidden="true" outlineLevel="1" s="30" customFormat="1">
      <c r="A313" s="147"/>
      <c r="B313" s="26"/>
      <c r="C313" s="27" t="s">
        <v>692</v>
      </c>
      <c r="D313" s="28" t="s">
        <v>239</v>
      </c>
      <c r="E313" s="26" t="s">
        <v>84</v>
      </c>
      <c r="F313" s="29">
        <v>4317.72</v>
      </c>
      <c r="G313" s="81">
        <v>909187.61</v>
      </c>
      <c r="H313" s="27" t="s">
        <v>206</v>
      </c>
      <c r="I313" s="27" t="s">
        <v>240</v>
      </c>
      <c r="J313" s="27"/>
      <c r="K313" s="125"/>
      <c r="L313" s="125"/>
      <c r="M313" s="82"/>
      <c r="AA313" s="135">
        <v>140.0217897209</v>
      </c>
      <c r="AB313" s="139" t="str">
        <f>VLOOKUP(I313,#REF!,4,0)</f>
        <v>0</v>
      </c>
      <c r="AC313" s="137" t="str">
        <f>AB313/1.3*1.2644</f>
        <v>0</v>
      </c>
      <c r="AD313" s="137" t="str">
        <f>F313*AC313-F313*AA313</f>
        <v>0</v>
      </c>
    </row>
    <row r="314" spans="1:256" customHeight="1" ht="60" hidden="true" outlineLevel="1" s="30" customFormat="1">
      <c r="A314" s="147"/>
      <c r="B314" s="26"/>
      <c r="C314" s="27" t="s">
        <v>693</v>
      </c>
      <c r="D314" s="28" t="s">
        <v>694</v>
      </c>
      <c r="E314" s="26" t="s">
        <v>84</v>
      </c>
      <c r="F314" s="29">
        <v>6837.75</v>
      </c>
      <c r="G314" s="81">
        <v>1439833.43</v>
      </c>
      <c r="H314" s="27" t="s">
        <v>206</v>
      </c>
      <c r="I314" s="27" t="s">
        <v>240</v>
      </c>
      <c r="J314" s="27"/>
      <c r="K314" s="125"/>
      <c r="L314" s="125"/>
      <c r="M314" s="82"/>
      <c r="AA314" s="135">
        <v>140.02178959286</v>
      </c>
      <c r="AB314" s="139" t="str">
        <f>VLOOKUP(I314,#REF!,4,0)</f>
        <v>0</v>
      </c>
      <c r="AC314" s="137" t="str">
        <f>AB314/1.3*1.2644</f>
        <v>0</v>
      </c>
      <c r="AD314" s="137" t="str">
        <f>F314*AC314-F314*AA314</f>
        <v>0</v>
      </c>
    </row>
    <row r="315" spans="1:256" customHeight="1" ht="30" hidden="true" outlineLevel="1" s="30" customFormat="1">
      <c r="A315" s="147"/>
      <c r="B315" s="26"/>
      <c r="C315" s="27" t="s">
        <v>695</v>
      </c>
      <c r="D315" s="28" t="s">
        <v>696</v>
      </c>
      <c r="E315" s="26" t="s">
        <v>84</v>
      </c>
      <c r="F315" s="29">
        <v>237.5</v>
      </c>
      <c r="G315" s="81">
        <v>204221.5</v>
      </c>
      <c r="H315" s="27" t="s">
        <v>85</v>
      </c>
      <c r="I315" s="27" t="s">
        <v>697</v>
      </c>
      <c r="J315" s="27"/>
      <c r="K315" s="125"/>
      <c r="L315" s="125"/>
      <c r="M315" s="82"/>
      <c r="AA315" s="135">
        <v>837.21420003575</v>
      </c>
      <c r="AB315" s="139" t="str">
        <f>VLOOKUP(I315,#REF!,4,0)</f>
        <v>0</v>
      </c>
      <c r="AC315" s="137">
        <f>ROUND(AB315/1.3*1.2644,2)</f>
        <v>0</v>
      </c>
      <c r="AD315" s="137">
        <f>AC315*F315-AA315*F315</f>
        <v>-198838.37250849</v>
      </c>
    </row>
    <row r="316" spans="1:256" customHeight="1" ht="45" hidden="true" outlineLevel="1" s="30" customFormat="1">
      <c r="A316" s="147"/>
      <c r="B316" s="26"/>
      <c r="C316" s="27" t="s">
        <v>698</v>
      </c>
      <c r="D316" s="28" t="s">
        <v>699</v>
      </c>
      <c r="E316" s="26" t="s">
        <v>84</v>
      </c>
      <c r="F316" s="29">
        <v>455</v>
      </c>
      <c r="G316" s="81">
        <v>359754.85</v>
      </c>
      <c r="H316" s="27" t="s">
        <v>85</v>
      </c>
      <c r="I316" s="27" t="s">
        <v>700</v>
      </c>
      <c r="J316" s="27"/>
      <c r="K316" s="125"/>
      <c r="L316" s="125"/>
      <c r="M316" s="82"/>
      <c r="AA316" s="135">
        <v>837.49513391143</v>
      </c>
      <c r="AB316" s="139" t="str">
        <f>VLOOKUP(I316,#REF!,4,0)</f>
        <v>0</v>
      </c>
      <c r="AC316" s="137">
        <f>ROUND(AB316/1.3*1.2644,2)</f>
        <v>0</v>
      </c>
      <c r="AD316" s="137">
        <f>AC316*F316-AA316*F316</f>
        <v>-381060.2859297</v>
      </c>
    </row>
    <row r="317" spans="1:256" customHeight="1" ht="45" hidden="true" outlineLevel="1" s="30" customFormat="1">
      <c r="A317" s="147"/>
      <c r="B317" s="26"/>
      <c r="C317" s="27" t="s">
        <v>701</v>
      </c>
      <c r="D317" s="28" t="s">
        <v>242</v>
      </c>
      <c r="E317" s="26" t="s">
        <v>84</v>
      </c>
      <c r="F317" s="29">
        <v>845</v>
      </c>
      <c r="G317" s="81">
        <v>25016.850456</v>
      </c>
      <c r="H317" s="27" t="s">
        <v>152</v>
      </c>
      <c r="I317" s="27">
        <v>20726</v>
      </c>
      <c r="J317" s="27"/>
      <c r="K317" s="125"/>
      <c r="L317" s="125"/>
      <c r="M317" s="82"/>
      <c r="AA317" s="135">
        <v>29.205761832</v>
      </c>
      <c r="AB317" s="137" t="s">
        <v>144</v>
      </c>
      <c r="AC317" s="137"/>
      <c r="AD317" s="137"/>
    </row>
    <row r="318" spans="1:256" customHeight="1" ht="30" hidden="true" outlineLevel="1" s="30" customFormat="1">
      <c r="A318" s="147"/>
      <c r="B318" s="26"/>
      <c r="C318" s="27" t="s">
        <v>702</v>
      </c>
      <c r="D318" s="28" t="s">
        <v>703</v>
      </c>
      <c r="E318" s="26" t="s">
        <v>84</v>
      </c>
      <c r="F318" s="29">
        <v>11.75</v>
      </c>
      <c r="G318" s="81">
        <v>4308.49</v>
      </c>
      <c r="H318" s="27" t="s">
        <v>85</v>
      </c>
      <c r="I318" s="27" t="s">
        <v>704</v>
      </c>
      <c r="J318" s="27"/>
      <c r="K318" s="125"/>
      <c r="L318" s="125"/>
      <c r="M318" s="82"/>
      <c r="AA318" s="135">
        <v>428.10639880851</v>
      </c>
      <c r="AB318" s="139" t="str">
        <f>VLOOKUP(I318,#REF!,4,0)</f>
        <v>0</v>
      </c>
      <c r="AC318" s="137">
        <f>ROUND(AB318/1.3*1.2644,2)</f>
        <v>0</v>
      </c>
      <c r="AD318" s="137">
        <f>AC318*F318-AA318*F318</f>
        <v>-5030.250186</v>
      </c>
    </row>
    <row r="319" spans="1:256" customHeight="1" ht="30" hidden="true" outlineLevel="1" s="30" customFormat="1">
      <c r="A319" s="147"/>
      <c r="B319" s="26"/>
      <c r="C319" s="27" t="s">
        <v>705</v>
      </c>
      <c r="D319" s="28" t="s">
        <v>706</v>
      </c>
      <c r="E319" s="26" t="s">
        <v>84</v>
      </c>
      <c r="F319" s="29">
        <v>20</v>
      </c>
      <c r="G319" s="81">
        <v>7333.6</v>
      </c>
      <c r="H319" s="27" t="s">
        <v>85</v>
      </c>
      <c r="I319" s="27" t="s">
        <v>704</v>
      </c>
      <c r="J319" s="27"/>
      <c r="K319" s="125"/>
      <c r="L319" s="125"/>
      <c r="M319" s="82"/>
      <c r="AA319" s="135">
        <v>428.1061399095</v>
      </c>
      <c r="AB319" s="139" t="str">
        <f>VLOOKUP(I319,#REF!,4,0)</f>
        <v>0</v>
      </c>
      <c r="AC319" s="137">
        <f>ROUND(AB319/1.3*1.2644,2)</f>
        <v>0</v>
      </c>
      <c r="AD319" s="137">
        <f>AC319*F319-AA319*F319</f>
        <v>-8562.12279819</v>
      </c>
    </row>
    <row r="320" spans="1:256" customHeight="1" ht="45" hidden="true" outlineLevel="1" s="30" customFormat="1">
      <c r="A320" s="147"/>
      <c r="B320" s="26"/>
      <c r="C320" s="27" t="s">
        <v>707</v>
      </c>
      <c r="D320" s="28" t="s">
        <v>708</v>
      </c>
      <c r="E320" s="26" t="s">
        <v>589</v>
      </c>
      <c r="F320" s="29">
        <v>4</v>
      </c>
      <c r="G320" s="81">
        <v>16613.08</v>
      </c>
      <c r="H320" s="27" t="s">
        <v>85</v>
      </c>
      <c r="I320" s="27" t="s">
        <v>709</v>
      </c>
      <c r="J320" s="27"/>
      <c r="K320" s="125"/>
      <c r="L320" s="125"/>
      <c r="M320" s="82"/>
      <c r="AA320" s="135">
        <v>4649.188101285</v>
      </c>
      <c r="AB320" s="139" t="str">
        <f>VLOOKUP(I320,#REF!,4,0)</f>
        <v>0</v>
      </c>
      <c r="AC320" s="137">
        <f>ROUND(AB320/1.3*1.2644,2)</f>
        <v>0</v>
      </c>
      <c r="AD320" s="137">
        <f>AC320*F320-AA320*F320</f>
        <v>-18596.75240514</v>
      </c>
    </row>
    <row r="321" spans="1:256" customHeight="1" ht="30" hidden="true" outlineLevel="1" s="30" customFormat="1">
      <c r="A321" s="147"/>
      <c r="B321" s="26"/>
      <c r="C321" s="27" t="s">
        <v>710</v>
      </c>
      <c r="D321" s="28" t="s">
        <v>711</v>
      </c>
      <c r="E321" s="26" t="s">
        <v>84</v>
      </c>
      <c r="F321" s="29">
        <v>32</v>
      </c>
      <c r="G321" s="81">
        <v>11733.76</v>
      </c>
      <c r="H321" s="27" t="s">
        <v>85</v>
      </c>
      <c r="I321" s="27" t="s">
        <v>704</v>
      </c>
      <c r="J321" s="27"/>
      <c r="K321" s="125"/>
      <c r="L321" s="125"/>
      <c r="M321" s="82"/>
      <c r="AA321" s="135">
        <v>428.10594151406</v>
      </c>
      <c r="AB321" s="139" t="str">
        <f>VLOOKUP(I321,#REF!,4,0)</f>
        <v>0</v>
      </c>
      <c r="AC321" s="137">
        <f>ROUND(AB321/1.3*1.2644,2)</f>
        <v>0</v>
      </c>
      <c r="AD321" s="137">
        <f>AC321*F321-AA321*F321</f>
        <v>-13699.39012845</v>
      </c>
    </row>
    <row r="322" spans="1:256" customHeight="1" ht="30" hidden="true" outlineLevel="1" s="30" customFormat="1">
      <c r="A322" s="147"/>
      <c r="B322" s="26"/>
      <c r="C322" s="27" t="s">
        <v>712</v>
      </c>
      <c r="D322" s="28" t="s">
        <v>713</v>
      </c>
      <c r="E322" s="26" t="s">
        <v>84</v>
      </c>
      <c r="F322" s="29">
        <v>29.25</v>
      </c>
      <c r="G322" s="81">
        <v>14448.04</v>
      </c>
      <c r="H322" s="27" t="s">
        <v>85</v>
      </c>
      <c r="I322" s="27" t="s">
        <v>245</v>
      </c>
      <c r="J322" s="27"/>
      <c r="K322" s="125"/>
      <c r="L322" s="125"/>
      <c r="M322" s="82"/>
      <c r="AA322" s="135">
        <v>561.94667741333</v>
      </c>
      <c r="AB322" s="139" t="str">
        <f>VLOOKUP(I322,#REF!,4,0)</f>
        <v>0</v>
      </c>
      <c r="AC322" s="137">
        <f>ROUND(AB322/1.3*1.2644,2)</f>
        <v>0</v>
      </c>
      <c r="AD322" s="137">
        <f>AC322*F322-AA322*F322</f>
        <v>-16436.94031434</v>
      </c>
    </row>
    <row r="323" spans="1:256" customHeight="1" ht="30" hidden="true" outlineLevel="1" s="30" customFormat="1">
      <c r="A323" s="147"/>
      <c r="B323" s="26"/>
      <c r="C323" s="27" t="s">
        <v>714</v>
      </c>
      <c r="D323" s="28" t="s">
        <v>715</v>
      </c>
      <c r="E323" s="26" t="s">
        <v>47</v>
      </c>
      <c r="F323" s="29">
        <v>13</v>
      </c>
      <c r="G323" s="81">
        <v>3502.33</v>
      </c>
      <c r="H323" s="27" t="s">
        <v>85</v>
      </c>
      <c r="I323" s="27" t="s">
        <v>716</v>
      </c>
      <c r="J323" s="27"/>
      <c r="K323" s="125"/>
      <c r="L323" s="125"/>
      <c r="M323" s="82"/>
      <c r="AA323" s="135">
        <v>262.69102392</v>
      </c>
      <c r="AB323" s="139" t="str">
        <f>VLOOKUP(I323,#REF!,4,0)</f>
        <v>0</v>
      </c>
      <c r="AC323" s="137">
        <f>ROUND(AB323/1.3*1.2644,2)</f>
        <v>0</v>
      </c>
      <c r="AD323" s="137">
        <f>AC323*F323-AA323*F323</f>
        <v>-3414.98331096</v>
      </c>
    </row>
    <row r="324" spans="1:256" customHeight="1" ht="45" hidden="true" outlineLevel="1" s="30" customFormat="1">
      <c r="A324" s="147"/>
      <c r="B324" s="26"/>
      <c r="C324" s="27" t="s">
        <v>717</v>
      </c>
      <c r="D324" s="28" t="s">
        <v>718</v>
      </c>
      <c r="E324" s="26" t="s">
        <v>84</v>
      </c>
      <c r="F324" s="29">
        <v>24.5</v>
      </c>
      <c r="G324" s="81">
        <v>10771.18</v>
      </c>
      <c r="H324" s="27" t="s">
        <v>85</v>
      </c>
      <c r="I324" s="27" t="s">
        <v>719</v>
      </c>
      <c r="J324" s="27"/>
      <c r="K324" s="125"/>
      <c r="L324" s="125"/>
      <c r="M324" s="82"/>
      <c r="AA324" s="135">
        <v>561.26463360367</v>
      </c>
      <c r="AB324" s="139" t="str">
        <f>VLOOKUP(I324,#REF!,4,0)</f>
        <v>0</v>
      </c>
      <c r="AC324" s="137">
        <f>ROUND(AB324/1.3*1.2644,2)</f>
        <v>0</v>
      </c>
      <c r="AD324" s="137">
        <f>AC324*F324-AA324*F324</f>
        <v>-13750.98352329</v>
      </c>
    </row>
    <row r="325" spans="1:256" customHeight="1" ht="45" hidden="true" outlineLevel="1" s="30" customFormat="1">
      <c r="A325" s="147"/>
      <c r="B325" s="26"/>
      <c r="C325" s="27" t="s">
        <v>720</v>
      </c>
      <c r="D325" s="28" t="s">
        <v>721</v>
      </c>
      <c r="E325" s="26" t="s">
        <v>84</v>
      </c>
      <c r="F325" s="29">
        <v>31.25</v>
      </c>
      <c r="G325" s="81">
        <v>13738.75</v>
      </c>
      <c r="H325" s="27" t="s">
        <v>85</v>
      </c>
      <c r="I325" s="27" t="s">
        <v>719</v>
      </c>
      <c r="J325" s="27"/>
      <c r="K325" s="125"/>
      <c r="L325" s="125"/>
      <c r="M325" s="82"/>
      <c r="AA325" s="135">
        <v>561.26435374464</v>
      </c>
      <c r="AB325" s="139" t="str">
        <f>VLOOKUP(I325,#REF!,4,0)</f>
        <v>0</v>
      </c>
      <c r="AC325" s="137">
        <f>ROUND(AB325/1.3*1.2644,2)</f>
        <v>0</v>
      </c>
      <c r="AD325" s="137">
        <f>AC325*F325-AA325*F325</f>
        <v>-17539.51105452</v>
      </c>
    </row>
    <row r="326" spans="1:256" customHeight="1" ht="45" hidden="true" outlineLevel="1" s="30" customFormat="1">
      <c r="A326" s="147"/>
      <c r="B326" s="26"/>
      <c r="C326" s="27" t="s">
        <v>722</v>
      </c>
      <c r="D326" s="28" t="s">
        <v>723</v>
      </c>
      <c r="E326" s="26" t="s">
        <v>84</v>
      </c>
      <c r="F326" s="29">
        <v>18.83</v>
      </c>
      <c r="G326" s="81">
        <v>8278.42</v>
      </c>
      <c r="H326" s="27" t="s">
        <v>85</v>
      </c>
      <c r="I326" s="27" t="s">
        <v>719</v>
      </c>
      <c r="J326" s="27"/>
      <c r="K326" s="125"/>
      <c r="L326" s="125"/>
      <c r="M326" s="82"/>
      <c r="AA326" s="135">
        <v>561.26473153956</v>
      </c>
      <c r="AB326" s="139" t="str">
        <f>VLOOKUP(I326,#REF!,4,0)</f>
        <v>0</v>
      </c>
      <c r="AC326" s="137">
        <f>ROUND(AB326/1.3*1.2644,2)</f>
        <v>0</v>
      </c>
      <c r="AD326" s="137">
        <f>AC326*F326-AA326*F326</f>
        <v>-10568.61489489</v>
      </c>
    </row>
    <row r="327" spans="1:256" customHeight="1" ht="45" hidden="true" outlineLevel="1" s="30" customFormat="1">
      <c r="A327" s="147"/>
      <c r="B327" s="26"/>
      <c r="C327" s="27" t="s">
        <v>724</v>
      </c>
      <c r="D327" s="28" t="s">
        <v>725</v>
      </c>
      <c r="E327" s="26" t="s">
        <v>84</v>
      </c>
      <c r="F327" s="29">
        <v>11.75</v>
      </c>
      <c r="G327" s="81">
        <v>5165.77</v>
      </c>
      <c r="H327" s="27" t="s">
        <v>85</v>
      </c>
      <c r="I327" s="27" t="s">
        <v>719</v>
      </c>
      <c r="J327" s="27"/>
      <c r="K327" s="125"/>
      <c r="L327" s="125"/>
      <c r="M327" s="82"/>
      <c r="AA327" s="135">
        <v>561.2642384783</v>
      </c>
      <c r="AB327" s="139" t="str">
        <f>VLOOKUP(I327,#REF!,4,0)</f>
        <v>0</v>
      </c>
      <c r="AC327" s="137">
        <f>ROUND(AB327/1.3*1.2644,2)</f>
        <v>0</v>
      </c>
      <c r="AD327" s="137">
        <f>AC327*F327-AA327*F327</f>
        <v>-6594.85480212</v>
      </c>
    </row>
    <row r="328" spans="1:256" customHeight="1" ht="30" hidden="true" outlineLevel="1" s="30" customFormat="1">
      <c r="A328" s="147"/>
      <c r="B328" s="26"/>
      <c r="C328" s="27" t="s">
        <v>726</v>
      </c>
      <c r="D328" s="28" t="s">
        <v>727</v>
      </c>
      <c r="E328" s="26" t="s">
        <v>84</v>
      </c>
      <c r="F328" s="29">
        <v>85</v>
      </c>
      <c r="G328" s="81">
        <v>50674.45</v>
      </c>
      <c r="H328" s="27" t="s">
        <v>85</v>
      </c>
      <c r="I328" s="27" t="s">
        <v>728</v>
      </c>
      <c r="J328" s="27"/>
      <c r="K328" s="125"/>
      <c r="L328" s="125"/>
      <c r="M328" s="82"/>
      <c r="AA328" s="135">
        <v>634.75386286306</v>
      </c>
      <c r="AB328" s="139" t="str">
        <f>VLOOKUP(I328,#REF!,4,0)</f>
        <v>0</v>
      </c>
      <c r="AC328" s="137">
        <f>ROUND(AB328/1.3*1.2644,2)</f>
        <v>0</v>
      </c>
      <c r="AD328" s="137">
        <f>AC328*F328-AA328*F328</f>
        <v>-53954.07834336</v>
      </c>
    </row>
    <row r="329" spans="1:256" customHeight="1" ht="15" hidden="true" outlineLevel="1" s="30" customFormat="1">
      <c r="A329" s="147"/>
      <c r="B329" s="26"/>
      <c r="C329" s="27" t="s">
        <v>729</v>
      </c>
      <c r="D329" s="28" t="s">
        <v>54</v>
      </c>
      <c r="E329" s="26" t="s">
        <v>55</v>
      </c>
      <c r="F329" s="37">
        <v>0.05</v>
      </c>
      <c r="G329" s="87">
        <v>181899.9718357</v>
      </c>
      <c r="H329" s="27"/>
      <c r="I329" s="27"/>
      <c r="J329" s="27"/>
      <c r="K329" s="125"/>
      <c r="L329" s="125"/>
      <c r="M329" s="82"/>
      <c r="AA329" s="135"/>
      <c r="AB329" s="137"/>
      <c r="AC329" s="137"/>
      <c r="AD329" s="137"/>
    </row>
    <row r="330" spans="1:256" customHeight="1" ht="15" hidden="true" outlineLevel="1" s="30" customFormat="1">
      <c r="A330" s="147"/>
      <c r="B330" s="40">
        <v>4</v>
      </c>
      <c r="C330" s="41" t="s">
        <v>730</v>
      </c>
      <c r="D330" s="42" t="s">
        <v>731</v>
      </c>
      <c r="E330" s="41"/>
      <c r="F330" s="43"/>
      <c r="G330" s="88">
        <v>209845.82585</v>
      </c>
      <c r="H330" s="44"/>
      <c r="I330" s="45"/>
      <c r="J330" s="45"/>
      <c r="K330" s="128"/>
      <c r="L330" s="129"/>
      <c r="M330" s="89"/>
      <c r="AA330" s="135"/>
      <c r="AB330" s="137"/>
      <c r="AC330" s="137"/>
      <c r="AD330" s="137"/>
    </row>
    <row r="331" spans="1:256" customHeight="1" ht="15" hidden="true" outlineLevel="1" s="30" customFormat="1">
      <c r="A331" s="147"/>
      <c r="B331" s="46">
        <v>5</v>
      </c>
      <c r="C331" s="47" t="s">
        <v>732</v>
      </c>
      <c r="D331" s="48" t="s">
        <v>279</v>
      </c>
      <c r="E331" s="47"/>
      <c r="F331" s="49"/>
      <c r="G331" s="90">
        <v>100754.6295</v>
      </c>
      <c r="H331" s="47"/>
      <c r="I331" s="47"/>
      <c r="J331" s="47"/>
      <c r="K331" s="132"/>
      <c r="L331" s="132"/>
      <c r="M331" s="91"/>
      <c r="AA331" s="135"/>
      <c r="AB331" s="137"/>
      <c r="AC331" s="137"/>
      <c r="AD331" s="137"/>
    </row>
    <row r="332" spans="1:256" customHeight="1" ht="75" hidden="true" outlineLevel="1" s="30" customFormat="1">
      <c r="A332" s="147"/>
      <c r="B332" s="26"/>
      <c r="C332" s="27" t="s">
        <v>733</v>
      </c>
      <c r="D332" s="28" t="s">
        <v>328</v>
      </c>
      <c r="E332" s="26" t="s">
        <v>42</v>
      </c>
      <c r="F332" s="29">
        <v>358.65</v>
      </c>
      <c r="G332" s="81">
        <v>1194.3</v>
      </c>
      <c r="H332" s="27" t="s">
        <v>85</v>
      </c>
      <c r="I332" s="27" t="s">
        <v>329</v>
      </c>
      <c r="J332" s="27"/>
      <c r="K332" s="125"/>
      <c r="L332" s="125"/>
      <c r="M332" s="82"/>
      <c r="AA332" s="135">
        <v>3.304551261146</v>
      </c>
      <c r="AB332" s="139" t="str">
        <f>VLOOKUP(I332,#REF!,4,0)</f>
        <v>0</v>
      </c>
      <c r="AC332" s="137">
        <f>ROUND(AB332/1.3*1.2644,2)</f>
        <v>0</v>
      </c>
      <c r="AD332" s="137">
        <f>AC332*F332-AA332*F332</f>
        <v>-1185.17730981</v>
      </c>
    </row>
    <row r="333" spans="1:256" customHeight="1" ht="15" hidden="true" outlineLevel="1" s="30" customFormat="1">
      <c r="A333" s="147"/>
      <c r="B333" s="26"/>
      <c r="C333" s="27" t="s">
        <v>734</v>
      </c>
      <c r="D333" s="28" t="s">
        <v>735</v>
      </c>
      <c r="E333" s="26" t="s">
        <v>42</v>
      </c>
      <c r="F333" s="29">
        <v>3.02</v>
      </c>
      <c r="G333" s="81">
        <v>158.34</v>
      </c>
      <c r="H333" s="27" t="s">
        <v>85</v>
      </c>
      <c r="I333" s="27" t="s">
        <v>736</v>
      </c>
      <c r="J333" s="27"/>
      <c r="K333" s="125"/>
      <c r="L333" s="125"/>
      <c r="M333" s="82"/>
      <c r="AA333" s="135">
        <v>57.754532304636</v>
      </c>
      <c r="AB333" s="139" t="str">
        <f>VLOOKUP(I333,#REF!,4,0)</f>
        <v>0</v>
      </c>
      <c r="AC333" s="137">
        <f>ROUND(AB333/1.3*1.2644,2)</f>
        <v>0</v>
      </c>
      <c r="AD333" s="137">
        <f>AC333*F333-AA333*F333</f>
        <v>-174.41868756</v>
      </c>
    </row>
    <row r="334" spans="1:256" customHeight="1" ht="15" hidden="true" outlineLevel="1" s="30" customFormat="1">
      <c r="A334" s="147"/>
      <c r="B334" s="26"/>
      <c r="C334" s="27" t="s">
        <v>737</v>
      </c>
      <c r="D334" s="28" t="s">
        <v>738</v>
      </c>
      <c r="E334" s="26" t="s">
        <v>42</v>
      </c>
      <c r="F334" s="29">
        <v>242.84</v>
      </c>
      <c r="G334" s="81">
        <v>15456.77</v>
      </c>
      <c r="H334" s="27" t="s">
        <v>85</v>
      </c>
      <c r="I334" s="27" t="s">
        <v>739</v>
      </c>
      <c r="J334" s="27"/>
      <c r="K334" s="125"/>
      <c r="L334" s="125"/>
      <c r="M334" s="82"/>
      <c r="AA334" s="135">
        <v>67.134454000535</v>
      </c>
      <c r="AB334" s="139" t="str">
        <f>VLOOKUP(I334,#REF!,4,0)</f>
        <v>0</v>
      </c>
      <c r="AC334" s="137">
        <f>ROUND(AB334/1.3*1.2644,2)</f>
        <v>0</v>
      </c>
      <c r="AD334" s="137">
        <f>AC334*F334-AA334*F334</f>
        <v>-16302.93080949</v>
      </c>
    </row>
    <row r="335" spans="1:256" customHeight="1" ht="15" hidden="true" outlineLevel="1" s="30" customFormat="1">
      <c r="A335" s="147"/>
      <c r="B335" s="26"/>
      <c r="C335" s="27" t="s">
        <v>740</v>
      </c>
      <c r="D335" s="28" t="s">
        <v>350</v>
      </c>
      <c r="E335" s="26" t="s">
        <v>47</v>
      </c>
      <c r="F335" s="29">
        <v>14</v>
      </c>
      <c r="G335" s="81">
        <v>681.52</v>
      </c>
      <c r="H335" s="27" t="s">
        <v>85</v>
      </c>
      <c r="I335" s="27" t="s">
        <v>351</v>
      </c>
      <c r="J335" s="27"/>
      <c r="K335" s="125"/>
      <c r="L335" s="125"/>
      <c r="M335" s="82"/>
      <c r="AA335" s="135">
        <v>50.102972734286</v>
      </c>
      <c r="AB335" s="139" t="str">
        <f>VLOOKUP(I335,#REF!,4,0)</f>
        <v>0</v>
      </c>
      <c r="AC335" s="137">
        <f>ROUND(AB335/1.3*1.2644,2)</f>
        <v>0</v>
      </c>
      <c r="AD335" s="137">
        <f>AC335*F335-AA335*F335</f>
        <v>-701.44161828</v>
      </c>
    </row>
    <row r="336" spans="1:256" customHeight="1" ht="30" hidden="true" outlineLevel="1" s="30" customFormat="1">
      <c r="A336" s="147"/>
      <c r="B336" s="26"/>
      <c r="C336" s="27" t="s">
        <v>741</v>
      </c>
      <c r="D336" s="28" t="s">
        <v>356</v>
      </c>
      <c r="E336" s="26" t="s">
        <v>47</v>
      </c>
      <c r="F336" s="29">
        <v>15</v>
      </c>
      <c r="G336" s="81">
        <v>77957.4</v>
      </c>
      <c r="H336" s="27" t="s">
        <v>85</v>
      </c>
      <c r="I336" s="27" t="s">
        <v>357</v>
      </c>
      <c r="J336" s="27"/>
      <c r="K336" s="125"/>
      <c r="L336" s="125"/>
      <c r="M336" s="82"/>
      <c r="AA336" s="135">
        <v>5351.090702386</v>
      </c>
      <c r="AB336" s="139" t="str">
        <f>VLOOKUP(I336,#REF!,4,0)</f>
        <v>0</v>
      </c>
      <c r="AC336" s="137">
        <f>ROUND(AB336/1.3*1.2644,2)</f>
        <v>0</v>
      </c>
      <c r="AD336" s="137">
        <f>AC336*F336-AA336*F336</f>
        <v>-80266.36053579</v>
      </c>
    </row>
    <row r="337" spans="1:256" customHeight="1" ht="15" hidden="true" outlineLevel="1" s="30" customFormat="1">
      <c r="A337" s="147"/>
      <c r="B337" s="26"/>
      <c r="C337" s="27" t="s">
        <v>742</v>
      </c>
      <c r="D337" s="28" t="s">
        <v>743</v>
      </c>
      <c r="E337" s="26" t="s">
        <v>47</v>
      </c>
      <c r="F337" s="29">
        <v>2</v>
      </c>
      <c r="G337" s="81">
        <v>508.46</v>
      </c>
      <c r="H337" s="27" t="s">
        <v>85</v>
      </c>
      <c r="I337" s="27" t="s">
        <v>744</v>
      </c>
      <c r="J337" s="27"/>
      <c r="K337" s="125"/>
      <c r="L337" s="125"/>
      <c r="M337" s="82"/>
      <c r="AA337" s="135">
        <v>291.04346154</v>
      </c>
      <c r="AB337" s="139" t="str">
        <f>VLOOKUP(I337,#REF!,4,0)</f>
        <v>0</v>
      </c>
      <c r="AC337" s="137">
        <f>ROUND(AB337/1.3*1.2644,2)</f>
        <v>0</v>
      </c>
      <c r="AD337" s="137">
        <f>AC337*F337-AA337*F337</f>
        <v>-582.08692308</v>
      </c>
    </row>
    <row r="338" spans="1:256" customHeight="1" ht="15" hidden="true" outlineLevel="1" s="30" customFormat="1">
      <c r="A338" s="147"/>
      <c r="B338" s="26"/>
      <c r="C338" s="27" t="s">
        <v>745</v>
      </c>
      <c r="D338" s="28" t="s">
        <v>54</v>
      </c>
      <c r="E338" s="26" t="s">
        <v>55</v>
      </c>
      <c r="F338" s="37">
        <v>0.05</v>
      </c>
      <c r="G338" s="87">
        <v>4797.8395</v>
      </c>
      <c r="H338" s="27"/>
      <c r="I338" s="27"/>
      <c r="J338" s="27"/>
      <c r="K338" s="125"/>
      <c r="L338" s="125"/>
      <c r="M338" s="82"/>
      <c r="AA338" s="135"/>
      <c r="AB338" s="137"/>
      <c r="AC338" s="137"/>
      <c r="AD338" s="137"/>
    </row>
    <row r="339" spans="1:256" customHeight="1" ht="15" hidden="true" outlineLevel="1" s="30" customFormat="1">
      <c r="A339" s="147"/>
      <c r="B339" s="46">
        <v>5</v>
      </c>
      <c r="C339" s="47" t="s">
        <v>746</v>
      </c>
      <c r="D339" s="48" t="s">
        <v>449</v>
      </c>
      <c r="E339" s="47"/>
      <c r="F339" s="49"/>
      <c r="G339" s="90">
        <v>109091.19635</v>
      </c>
      <c r="H339" s="47"/>
      <c r="I339" s="47"/>
      <c r="J339" s="47"/>
      <c r="K339" s="132"/>
      <c r="L339" s="132"/>
      <c r="M339" s="91"/>
      <c r="AA339" s="135"/>
      <c r="AB339" s="137"/>
      <c r="AC339" s="137"/>
      <c r="AD339" s="137"/>
    </row>
    <row r="340" spans="1:256" customHeight="1" ht="15" hidden="true" outlineLevel="1" s="30" customFormat="1">
      <c r="A340" s="147"/>
      <c r="B340" s="50">
        <v>6</v>
      </c>
      <c r="C340" s="51" t="s">
        <v>747</v>
      </c>
      <c r="D340" s="52" t="s">
        <v>451</v>
      </c>
      <c r="E340" s="51"/>
      <c r="F340" s="56"/>
      <c r="G340" s="96">
        <v>15460.41</v>
      </c>
      <c r="H340" s="51"/>
      <c r="I340" s="51"/>
      <c r="J340" s="51"/>
      <c r="K340" s="133"/>
      <c r="L340" s="133"/>
      <c r="M340" s="100"/>
      <c r="AA340" s="135"/>
      <c r="AB340" s="137"/>
      <c r="AC340" s="137"/>
      <c r="AD340" s="137"/>
    </row>
    <row r="341" spans="1:256" customHeight="1" ht="15" hidden="true" outlineLevel="1" s="30" customFormat="1">
      <c r="A341" s="147"/>
      <c r="B341" s="26"/>
      <c r="C341" s="27" t="s">
        <v>748</v>
      </c>
      <c r="D341" s="28" t="s">
        <v>749</v>
      </c>
      <c r="E341" s="26" t="s">
        <v>47</v>
      </c>
      <c r="F341" s="29">
        <v>20</v>
      </c>
      <c r="G341" s="81">
        <v>14724.2</v>
      </c>
      <c r="H341" s="27" t="s">
        <v>85</v>
      </c>
      <c r="I341" s="27" t="s">
        <v>750</v>
      </c>
      <c r="J341" s="27"/>
      <c r="K341" s="125"/>
      <c r="L341" s="125"/>
      <c r="M341" s="82"/>
      <c r="AA341" s="135">
        <v>845.0677467765</v>
      </c>
      <c r="AB341" s="139" t="str">
        <f>VLOOKUP(I341,#REF!,4,0)</f>
        <v>0</v>
      </c>
      <c r="AC341" s="137">
        <f>ROUND(AB341/1.3*1.2644,2)</f>
        <v>0</v>
      </c>
      <c r="AD341" s="137">
        <f>AC341*F341-AA341*F341</f>
        <v>-16901.35493553</v>
      </c>
    </row>
    <row r="342" spans="1:256" customHeight="1" ht="15" hidden="true" outlineLevel="1" s="30" customFormat="1">
      <c r="A342" s="147"/>
      <c r="B342" s="26"/>
      <c r="C342" s="27" t="s">
        <v>751</v>
      </c>
      <c r="D342" s="28" t="s">
        <v>54</v>
      </c>
      <c r="E342" s="26" t="s">
        <v>55</v>
      </c>
      <c r="F342" s="37">
        <v>0.05</v>
      </c>
      <c r="G342" s="87">
        <v>736.21</v>
      </c>
      <c r="H342" s="27"/>
      <c r="I342" s="27"/>
      <c r="J342" s="27"/>
      <c r="K342" s="125"/>
      <c r="L342" s="125"/>
      <c r="M342" s="82"/>
      <c r="AA342" s="135"/>
      <c r="AB342" s="137"/>
      <c r="AC342" s="137"/>
      <c r="AD342" s="137"/>
    </row>
    <row r="343" spans="1:256" customHeight="1" ht="15" hidden="true" outlineLevel="1" s="30" customFormat="1">
      <c r="A343" s="147"/>
      <c r="B343" s="50">
        <v>6</v>
      </c>
      <c r="C343" s="51" t="s">
        <v>752</v>
      </c>
      <c r="D343" s="52" t="s">
        <v>753</v>
      </c>
      <c r="E343" s="51"/>
      <c r="F343" s="56"/>
      <c r="G343" s="96">
        <v>7701.876</v>
      </c>
      <c r="H343" s="51"/>
      <c r="I343" s="51"/>
      <c r="J343" s="51"/>
      <c r="K343" s="133"/>
      <c r="L343" s="133"/>
      <c r="M343" s="100"/>
      <c r="AA343" s="135"/>
      <c r="AB343" s="137"/>
      <c r="AC343" s="137"/>
      <c r="AD343" s="137"/>
    </row>
    <row r="344" spans="1:256" customHeight="1" ht="30" hidden="true" outlineLevel="1" s="30" customFormat="1">
      <c r="A344" s="147"/>
      <c r="B344" s="26"/>
      <c r="C344" s="27" t="s">
        <v>754</v>
      </c>
      <c r="D344" s="28" t="s">
        <v>755</v>
      </c>
      <c r="E344" s="26" t="s">
        <v>47</v>
      </c>
      <c r="F344" s="29">
        <v>24</v>
      </c>
      <c r="G344" s="81">
        <v>7335.12</v>
      </c>
      <c r="H344" s="27" t="s">
        <v>85</v>
      </c>
      <c r="I344" s="27" t="s">
        <v>496</v>
      </c>
      <c r="J344" s="27"/>
      <c r="K344" s="125"/>
      <c r="L344" s="125"/>
      <c r="M344" s="82"/>
      <c r="AA344" s="135">
        <v>349.251801145</v>
      </c>
      <c r="AB344" s="139" t="str">
        <f>VLOOKUP(I344,#REF!,4,0)</f>
        <v>0</v>
      </c>
      <c r="AC344" s="137">
        <f>ROUND(AB344/1.3*1.2644,2)</f>
        <v>0</v>
      </c>
      <c r="AD344" s="137">
        <f>AC344*F344-AA344*F344</f>
        <v>-8382.04322748</v>
      </c>
    </row>
    <row r="345" spans="1:256" customHeight="1" ht="15" hidden="true" outlineLevel="1" s="30" customFormat="1">
      <c r="A345" s="147"/>
      <c r="B345" s="26"/>
      <c r="C345" s="27" t="s">
        <v>756</v>
      </c>
      <c r="D345" s="28" t="s">
        <v>54</v>
      </c>
      <c r="E345" s="26" t="s">
        <v>55</v>
      </c>
      <c r="F345" s="37">
        <v>0.05</v>
      </c>
      <c r="G345" s="87">
        <v>366.756</v>
      </c>
      <c r="H345" s="27"/>
      <c r="I345" s="27"/>
      <c r="J345" s="27"/>
      <c r="K345" s="125"/>
      <c r="L345" s="125"/>
      <c r="M345" s="82"/>
      <c r="AA345" s="135"/>
      <c r="AB345" s="137"/>
      <c r="AC345" s="137"/>
      <c r="AD345" s="137"/>
    </row>
    <row r="346" spans="1:256" customHeight="1" ht="15" hidden="true" outlineLevel="1" s="30" customFormat="1">
      <c r="A346" s="147"/>
      <c r="B346" s="50">
        <v>6</v>
      </c>
      <c r="C346" s="51" t="s">
        <v>757</v>
      </c>
      <c r="D346" s="52" t="s">
        <v>505</v>
      </c>
      <c r="E346" s="51"/>
      <c r="F346" s="56"/>
      <c r="G346" s="96">
        <v>2559.5325</v>
      </c>
      <c r="H346" s="51"/>
      <c r="I346" s="51"/>
      <c r="J346" s="51"/>
      <c r="K346" s="133"/>
      <c r="L346" s="133"/>
      <c r="M346" s="100"/>
      <c r="AA346" s="135"/>
      <c r="AB346" s="137"/>
      <c r="AC346" s="137"/>
      <c r="AD346" s="137"/>
    </row>
    <row r="347" spans="1:256" customHeight="1" ht="15" hidden="true" outlineLevel="1" s="30" customFormat="1">
      <c r="A347" s="147"/>
      <c r="B347" s="26"/>
      <c r="C347" s="27" t="s">
        <v>758</v>
      </c>
      <c r="D347" s="28" t="s">
        <v>515</v>
      </c>
      <c r="E347" s="26" t="s">
        <v>47</v>
      </c>
      <c r="F347" s="29">
        <v>18</v>
      </c>
      <c r="G347" s="81">
        <v>1402.2</v>
      </c>
      <c r="H347" s="27" t="s">
        <v>85</v>
      </c>
      <c r="I347" s="27" t="s">
        <v>511</v>
      </c>
      <c r="J347" s="27"/>
      <c r="K347" s="125"/>
      <c r="L347" s="125"/>
      <c r="M347" s="82"/>
      <c r="AA347" s="135">
        <v>88.406770465</v>
      </c>
      <c r="AB347" s="139" t="str">
        <f>VLOOKUP(I347,#REF!,4,0)</f>
        <v>0</v>
      </c>
      <c r="AC347" s="137">
        <f>ROUND(AB347/1.3*1.2644,2)</f>
        <v>0</v>
      </c>
      <c r="AD347" s="137">
        <f>AC347*F347-AA347*F347</f>
        <v>-1591.32186837</v>
      </c>
    </row>
    <row r="348" spans="1:256" customHeight="1" ht="15" hidden="true" outlineLevel="1" s="30" customFormat="1">
      <c r="A348" s="147"/>
      <c r="B348" s="26"/>
      <c r="C348" s="27" t="s">
        <v>759</v>
      </c>
      <c r="D348" s="28" t="s">
        <v>520</v>
      </c>
      <c r="E348" s="26" t="s">
        <v>47</v>
      </c>
      <c r="F348" s="29">
        <v>18</v>
      </c>
      <c r="G348" s="81">
        <v>373.5</v>
      </c>
      <c r="H348" s="27" t="s">
        <v>85</v>
      </c>
      <c r="I348" s="27" t="s">
        <v>508</v>
      </c>
      <c r="J348" s="27"/>
      <c r="K348" s="125"/>
      <c r="L348" s="125"/>
      <c r="M348" s="82"/>
      <c r="AA348" s="135">
        <v>29.861599495</v>
      </c>
      <c r="AB348" s="139" t="str">
        <f>VLOOKUP(I348,#REF!,4,0)</f>
        <v>0</v>
      </c>
      <c r="AC348" s="137">
        <f>ROUND(AB348/1.3*1.2644,2)</f>
        <v>0</v>
      </c>
      <c r="AD348" s="137">
        <f>AC348*F348-AA348*F348</f>
        <v>-537.50879091</v>
      </c>
    </row>
    <row r="349" spans="1:256" customHeight="1" ht="15" hidden="true" outlineLevel="1" s="30" customFormat="1">
      <c r="A349" s="147"/>
      <c r="B349" s="26"/>
      <c r="C349" s="27" t="s">
        <v>760</v>
      </c>
      <c r="D349" s="28" t="s">
        <v>522</v>
      </c>
      <c r="E349" s="26" t="s">
        <v>47</v>
      </c>
      <c r="F349" s="29">
        <v>9</v>
      </c>
      <c r="G349" s="81">
        <v>661.95</v>
      </c>
      <c r="H349" s="27" t="s">
        <v>85</v>
      </c>
      <c r="I349" s="27" t="s">
        <v>523</v>
      </c>
      <c r="J349" s="27"/>
      <c r="K349" s="125"/>
      <c r="L349" s="125"/>
      <c r="M349" s="82"/>
      <c r="AA349" s="135">
        <v>72.84727762</v>
      </c>
      <c r="AB349" s="139" t="str">
        <f>VLOOKUP(I349,#REF!,4,0)</f>
        <v>0</v>
      </c>
      <c r="AC349" s="137">
        <f>ROUND(AB349/1.3*1.2644,2)</f>
        <v>0</v>
      </c>
      <c r="AD349" s="137">
        <f>AC349*F349-AA349*F349</f>
        <v>-655.62549858</v>
      </c>
    </row>
    <row r="350" spans="1:256" customHeight="1" ht="15" hidden="true" outlineLevel="1" s="30" customFormat="1">
      <c r="A350" s="147"/>
      <c r="B350" s="26"/>
      <c r="C350" s="27" t="s">
        <v>761</v>
      </c>
      <c r="D350" s="28" t="s">
        <v>54</v>
      </c>
      <c r="E350" s="26" t="s">
        <v>55</v>
      </c>
      <c r="F350" s="37">
        <v>0.05</v>
      </c>
      <c r="G350" s="87">
        <v>121.8825</v>
      </c>
      <c r="H350" s="27"/>
      <c r="I350" s="27"/>
      <c r="J350" s="27"/>
      <c r="K350" s="125"/>
      <c r="L350" s="125"/>
      <c r="M350" s="82"/>
      <c r="AA350" s="135"/>
      <c r="AB350" s="137"/>
      <c r="AC350" s="137"/>
      <c r="AD350" s="137"/>
    </row>
    <row r="351" spans="1:256" customHeight="1" ht="15" hidden="true" outlineLevel="1" s="30" customFormat="1">
      <c r="A351" s="147"/>
      <c r="B351" s="50">
        <v>6</v>
      </c>
      <c r="C351" s="51" t="s">
        <v>762</v>
      </c>
      <c r="D351" s="52" t="s">
        <v>551</v>
      </c>
      <c r="E351" s="51"/>
      <c r="F351" s="56"/>
      <c r="G351" s="96">
        <v>5331.1965</v>
      </c>
      <c r="H351" s="51"/>
      <c r="I351" s="51"/>
      <c r="J351" s="51"/>
      <c r="K351" s="133"/>
      <c r="L351" s="133"/>
      <c r="M351" s="100"/>
      <c r="AA351" s="135"/>
      <c r="AB351" s="137"/>
      <c r="AC351" s="137"/>
      <c r="AD351" s="137"/>
    </row>
    <row r="352" spans="1:256" customHeight="1" ht="15" hidden="true" outlineLevel="1" s="30" customFormat="1">
      <c r="A352" s="147"/>
      <c r="B352" s="26"/>
      <c r="C352" s="27" t="s">
        <v>763</v>
      </c>
      <c r="D352" s="28" t="s">
        <v>553</v>
      </c>
      <c r="E352" s="26" t="s">
        <v>554</v>
      </c>
      <c r="F352" s="29">
        <v>63</v>
      </c>
      <c r="G352" s="81">
        <v>2933.91</v>
      </c>
      <c r="H352" s="27" t="s">
        <v>85</v>
      </c>
      <c r="I352" s="27" t="s">
        <v>555</v>
      </c>
      <c r="J352" s="27"/>
      <c r="K352" s="125"/>
      <c r="L352" s="125"/>
      <c r="M352" s="82"/>
      <c r="AA352" s="135">
        <v>53.742363832857</v>
      </c>
      <c r="AB352" s="139" t="str">
        <f>VLOOKUP(I352,#REF!,4,0)</f>
        <v>0</v>
      </c>
      <c r="AC352" s="137">
        <f>ROUND(AB352/1.3*1.2644,2)</f>
        <v>0</v>
      </c>
      <c r="AD352" s="137">
        <f>AC352*F352-AA352*F352</f>
        <v>-3385.76892147</v>
      </c>
    </row>
    <row r="353" spans="1:256" customHeight="1" ht="15" hidden="true" outlineLevel="1" s="30" customFormat="1">
      <c r="A353" s="147"/>
      <c r="B353" s="26"/>
      <c r="C353" s="27" t="s">
        <v>764</v>
      </c>
      <c r="D353" s="28" t="s">
        <v>557</v>
      </c>
      <c r="E353" s="26" t="s">
        <v>554</v>
      </c>
      <c r="F353" s="29">
        <v>12</v>
      </c>
      <c r="G353" s="81">
        <v>558.84</v>
      </c>
      <c r="H353" s="27" t="s">
        <v>85</v>
      </c>
      <c r="I353" s="27" t="s">
        <v>555</v>
      </c>
      <c r="J353" s="27"/>
      <c r="K353" s="125"/>
      <c r="L353" s="125"/>
      <c r="M353" s="82"/>
      <c r="AA353" s="135">
        <v>53.7422378675</v>
      </c>
      <c r="AB353" s="139" t="str">
        <f>VLOOKUP(I353,#REF!,4,0)</f>
        <v>0</v>
      </c>
      <c r="AC353" s="137">
        <f>ROUND(AB353/1.3*1.2644,2)</f>
        <v>0</v>
      </c>
      <c r="AD353" s="137">
        <f>AC353*F353-AA353*F353</f>
        <v>-644.90685441</v>
      </c>
    </row>
    <row r="354" spans="1:256" customHeight="1" ht="15" hidden="true" outlineLevel="1" s="30" customFormat="1">
      <c r="A354" s="147"/>
      <c r="B354" s="26"/>
      <c r="C354" s="27" t="s">
        <v>765</v>
      </c>
      <c r="D354" s="28" t="s">
        <v>559</v>
      </c>
      <c r="E354" s="26" t="s">
        <v>42</v>
      </c>
      <c r="F354" s="29">
        <v>3.6</v>
      </c>
      <c r="G354" s="81">
        <v>105.34</v>
      </c>
      <c r="H354" s="27" t="s">
        <v>85</v>
      </c>
      <c r="I354" s="27" t="s">
        <v>560</v>
      </c>
      <c r="J354" s="27"/>
      <c r="K354" s="125"/>
      <c r="L354" s="125"/>
      <c r="M354" s="82"/>
      <c r="AA354" s="135">
        <v>29.286105766667</v>
      </c>
      <c r="AB354" s="139" t="str">
        <f>VLOOKUP(I354,#REF!,4,0)</f>
        <v>0</v>
      </c>
      <c r="AC354" s="137">
        <f>ROUND(AB354/1.3*1.2644,2)</f>
        <v>0</v>
      </c>
      <c r="AD354" s="137">
        <f>AC354*F354-AA354*F354</f>
        <v>-105.42998076</v>
      </c>
    </row>
    <row r="355" spans="1:256" customHeight="1" ht="15" hidden="true" outlineLevel="1" s="30" customFormat="1">
      <c r="A355" s="147"/>
      <c r="B355" s="26"/>
      <c r="C355" s="27" t="s">
        <v>766</v>
      </c>
      <c r="D355" s="28" t="s">
        <v>562</v>
      </c>
      <c r="E355" s="26" t="s">
        <v>554</v>
      </c>
      <c r="F355" s="29">
        <v>12</v>
      </c>
      <c r="G355" s="81">
        <v>1479.24</v>
      </c>
      <c r="H355" s="27" t="s">
        <v>85</v>
      </c>
      <c r="I355" s="27" t="s">
        <v>563</v>
      </c>
      <c r="J355" s="27"/>
      <c r="K355" s="125"/>
      <c r="L355" s="125"/>
      <c r="M355" s="82"/>
      <c r="AA355" s="135">
        <v>130.09450155</v>
      </c>
      <c r="AB355" s="139" t="str">
        <f>VLOOKUP(I355,#REF!,4,0)</f>
        <v>0</v>
      </c>
      <c r="AC355" s="137">
        <f>ROUND(AB355/1.3*1.2644,2)</f>
        <v>0</v>
      </c>
      <c r="AD355" s="137">
        <f>AC355*F355-AA355*F355</f>
        <v>-1561.1340186</v>
      </c>
    </row>
    <row r="356" spans="1:256" customHeight="1" ht="15" hidden="true" outlineLevel="1" s="30" customFormat="1">
      <c r="A356" s="147"/>
      <c r="B356" s="26"/>
      <c r="C356" s="27" t="s">
        <v>767</v>
      </c>
      <c r="D356" s="28" t="s">
        <v>54</v>
      </c>
      <c r="E356" s="26" t="s">
        <v>55</v>
      </c>
      <c r="F356" s="37">
        <v>0.05</v>
      </c>
      <c r="G356" s="87">
        <v>253.8665</v>
      </c>
      <c r="H356" s="27"/>
      <c r="I356" s="27"/>
      <c r="J356" s="27"/>
      <c r="K356" s="125"/>
      <c r="L356" s="125"/>
      <c r="M356" s="82"/>
      <c r="AA356" s="135"/>
      <c r="AB356" s="137"/>
      <c r="AC356" s="137"/>
      <c r="AD356" s="137"/>
    </row>
    <row r="357" spans="1:256" customHeight="1" ht="15" hidden="true" outlineLevel="1" s="30" customFormat="1">
      <c r="A357" s="147"/>
      <c r="B357" s="50">
        <v>6</v>
      </c>
      <c r="C357" s="51" t="s">
        <v>768</v>
      </c>
      <c r="D357" s="52" t="s">
        <v>566</v>
      </c>
      <c r="E357" s="51"/>
      <c r="F357" s="56"/>
      <c r="G357" s="96">
        <v>38491.1625</v>
      </c>
      <c r="H357" s="51"/>
      <c r="I357" s="51"/>
      <c r="J357" s="51"/>
      <c r="K357" s="133"/>
      <c r="L357" s="133"/>
      <c r="M357" s="100"/>
      <c r="AA357" s="135"/>
      <c r="AB357" s="137"/>
      <c r="AC357" s="137"/>
      <c r="AD357" s="137"/>
    </row>
    <row r="358" spans="1:256" customHeight="1" ht="15" hidden="true" outlineLevel="1" s="30" customFormat="1">
      <c r="A358" s="147"/>
      <c r="B358" s="26"/>
      <c r="C358" s="27" t="s">
        <v>769</v>
      </c>
      <c r="D358" s="28" t="s">
        <v>770</v>
      </c>
      <c r="E358" s="26" t="s">
        <v>42</v>
      </c>
      <c r="F358" s="29">
        <v>209.53</v>
      </c>
      <c r="G358" s="81">
        <v>35972.11</v>
      </c>
      <c r="H358" s="27" t="s">
        <v>85</v>
      </c>
      <c r="I358" s="27" t="s">
        <v>569</v>
      </c>
      <c r="J358" s="27"/>
      <c r="K358" s="125"/>
      <c r="L358" s="125"/>
      <c r="M358" s="82"/>
      <c r="AA358" s="135">
        <v>169.26769599193</v>
      </c>
      <c r="AB358" s="139" t="str">
        <f>VLOOKUP(I358,#REF!,4,0)</f>
        <v>0</v>
      </c>
      <c r="AC358" s="137">
        <f>ROUND(AB358/1.3*1.2644,2)</f>
        <v>0</v>
      </c>
      <c r="AD358" s="137">
        <f>AC358*F358-AA358*F358</f>
        <v>-35466.66034119</v>
      </c>
    </row>
    <row r="359" spans="1:256" customHeight="1" ht="15" hidden="true" outlineLevel="1" s="30" customFormat="1">
      <c r="A359" s="147"/>
      <c r="B359" s="26"/>
      <c r="C359" s="27" t="s">
        <v>771</v>
      </c>
      <c r="D359" s="28" t="s">
        <v>571</v>
      </c>
      <c r="E359" s="26" t="s">
        <v>47</v>
      </c>
      <c r="F359" s="29">
        <v>2</v>
      </c>
      <c r="G359" s="81">
        <v>298.78</v>
      </c>
      <c r="H359" s="27" t="s">
        <v>85</v>
      </c>
      <c r="I359" s="27" t="s">
        <v>572</v>
      </c>
      <c r="J359" s="27"/>
      <c r="K359" s="125"/>
      <c r="L359" s="125"/>
      <c r="M359" s="82"/>
      <c r="AA359" s="135">
        <v>162.12346098</v>
      </c>
      <c r="AB359" s="139" t="str">
        <f>VLOOKUP(I359,#REF!,4,0)</f>
        <v>0</v>
      </c>
      <c r="AC359" s="137">
        <f>ROUND(AB359/1.3*1.2644,2)</f>
        <v>0</v>
      </c>
      <c r="AD359" s="137">
        <f>AC359*F359-AA359*F359</f>
        <v>-324.24692196</v>
      </c>
    </row>
    <row r="360" spans="1:256" customHeight="1" ht="15" hidden="true" outlineLevel="1" s="30" customFormat="1">
      <c r="A360" s="147"/>
      <c r="B360" s="26"/>
      <c r="C360" s="27" t="s">
        <v>772</v>
      </c>
      <c r="D360" s="28" t="s">
        <v>574</v>
      </c>
      <c r="E360" s="26" t="s">
        <v>47</v>
      </c>
      <c r="F360" s="29">
        <v>2</v>
      </c>
      <c r="G360" s="81">
        <v>311.04</v>
      </c>
      <c r="H360" s="27" t="s">
        <v>85</v>
      </c>
      <c r="I360" s="27" t="s">
        <v>575</v>
      </c>
      <c r="J360" s="27"/>
      <c r="K360" s="125"/>
      <c r="L360" s="125"/>
      <c r="M360" s="82"/>
      <c r="AA360" s="135">
        <v>177.95277162</v>
      </c>
      <c r="AB360" s="139" t="str">
        <f>VLOOKUP(I360,#REF!,4,0)</f>
        <v>0</v>
      </c>
      <c r="AC360" s="137">
        <f>ROUND(AB360/1.3*1.2644,2)</f>
        <v>0</v>
      </c>
      <c r="AD360" s="137">
        <f>AC360*F360-AA360*F360</f>
        <v>-355.90554324</v>
      </c>
    </row>
    <row r="361" spans="1:256" customHeight="1" ht="15" hidden="true" outlineLevel="1" s="30" customFormat="1">
      <c r="A361" s="147"/>
      <c r="B361" s="26"/>
      <c r="C361" s="27" t="s">
        <v>773</v>
      </c>
      <c r="D361" s="28" t="s">
        <v>577</v>
      </c>
      <c r="E361" s="26" t="s">
        <v>47</v>
      </c>
      <c r="F361" s="29">
        <v>1</v>
      </c>
      <c r="G361" s="81">
        <v>76.32</v>
      </c>
      <c r="H361" s="27" t="s">
        <v>85</v>
      </c>
      <c r="I361" s="27" t="s">
        <v>578</v>
      </c>
      <c r="J361" s="27"/>
      <c r="K361" s="125"/>
      <c r="L361" s="125"/>
      <c r="M361" s="82"/>
      <c r="AA361" s="135">
        <v>81.86589333</v>
      </c>
      <c r="AB361" s="139" t="str">
        <f>VLOOKUP(I361,#REF!,4,0)</f>
        <v>0</v>
      </c>
      <c r="AC361" s="137">
        <f>ROUND(AB361/1.3*1.2644,2)</f>
        <v>0</v>
      </c>
      <c r="AD361" s="137">
        <f>AC361*F361-AA361*F361</f>
        <v>-81.86589333</v>
      </c>
    </row>
    <row r="362" spans="1:256" customHeight="1" ht="15" hidden="true" outlineLevel="1" s="30" customFormat="1">
      <c r="A362" s="147"/>
      <c r="B362" s="26"/>
      <c r="C362" s="27" t="s">
        <v>774</v>
      </c>
      <c r="D362" s="28" t="s">
        <v>54</v>
      </c>
      <c r="E362" s="26" t="s">
        <v>55</v>
      </c>
      <c r="F362" s="37">
        <v>0.05</v>
      </c>
      <c r="G362" s="87">
        <v>1832.9125</v>
      </c>
      <c r="H362" s="27"/>
      <c r="I362" s="27"/>
      <c r="J362" s="27"/>
      <c r="K362" s="125"/>
      <c r="L362" s="125"/>
      <c r="M362" s="82"/>
      <c r="AA362" s="135"/>
      <c r="AB362" s="137"/>
      <c r="AC362" s="137"/>
      <c r="AD362" s="137"/>
    </row>
    <row r="363" spans="1:256" customHeight="1" ht="15" hidden="true" outlineLevel="1" s="30" customFormat="1">
      <c r="A363" s="147"/>
      <c r="B363" s="50">
        <v>6</v>
      </c>
      <c r="C363" s="51" t="s">
        <v>775</v>
      </c>
      <c r="D363" s="52" t="s">
        <v>526</v>
      </c>
      <c r="E363" s="51"/>
      <c r="F363" s="56"/>
      <c r="G363" s="96">
        <v>31180.7895</v>
      </c>
      <c r="H363" s="51"/>
      <c r="I363" s="51"/>
      <c r="J363" s="51"/>
      <c r="K363" s="133"/>
      <c r="L363" s="133"/>
      <c r="M363" s="100"/>
      <c r="AA363" s="135"/>
      <c r="AB363" s="137"/>
      <c r="AC363" s="137"/>
      <c r="AD363" s="137"/>
    </row>
    <row r="364" spans="1:256" customHeight="1" ht="15" hidden="true" outlineLevel="1" s="30" customFormat="1">
      <c r="A364" s="147"/>
      <c r="B364" s="26"/>
      <c r="C364" s="27" t="s">
        <v>776</v>
      </c>
      <c r="D364" s="28" t="s">
        <v>531</v>
      </c>
      <c r="E364" s="26" t="s">
        <v>42</v>
      </c>
      <c r="F364" s="29">
        <v>0.6</v>
      </c>
      <c r="G364" s="81">
        <v>86.39</v>
      </c>
      <c r="H364" s="27" t="s">
        <v>85</v>
      </c>
      <c r="I364" s="27" t="s">
        <v>532</v>
      </c>
      <c r="J364" s="27"/>
      <c r="K364" s="125"/>
      <c r="L364" s="125"/>
      <c r="M364" s="82"/>
      <c r="AA364" s="135">
        <v>158.69871485</v>
      </c>
      <c r="AB364" s="139" t="str">
        <f>VLOOKUP(I364,#REF!,4,0)</f>
        <v>0</v>
      </c>
      <c r="AC364" s="137">
        <f>ROUND(AB364/1.3*1.2644,2)</f>
        <v>0</v>
      </c>
      <c r="AD364" s="137">
        <f>AC364*F364-AA364*F364</f>
        <v>-95.21922891</v>
      </c>
    </row>
    <row r="365" spans="1:256" customHeight="1" ht="15" hidden="true" outlineLevel="1" s="30" customFormat="1">
      <c r="A365" s="147"/>
      <c r="B365" s="26"/>
      <c r="C365" s="27" t="s">
        <v>777</v>
      </c>
      <c r="D365" s="28" t="s">
        <v>534</v>
      </c>
      <c r="E365" s="26" t="s">
        <v>42</v>
      </c>
      <c r="F365" s="29">
        <v>224.77</v>
      </c>
      <c r="G365" s="81">
        <v>26334.05</v>
      </c>
      <c r="H365" s="27" t="s">
        <v>85</v>
      </c>
      <c r="I365" s="27" t="s">
        <v>535</v>
      </c>
      <c r="J365" s="27"/>
      <c r="K365" s="125"/>
      <c r="L365" s="125"/>
      <c r="M365" s="82"/>
      <c r="AA365" s="135">
        <v>128.10133103008</v>
      </c>
      <c r="AB365" s="139" t="str">
        <f>VLOOKUP(I365,#REF!,4,0)</f>
        <v>0</v>
      </c>
      <c r="AC365" s="137">
        <f>ROUND(AB365/1.3*1.2644,2)</f>
        <v>0</v>
      </c>
      <c r="AD365" s="137">
        <f>AC365*F365-AA365*F365</f>
        <v>-28793.33617563</v>
      </c>
    </row>
    <row r="366" spans="1:256" customHeight="1" ht="30" hidden="true" outlineLevel="1" s="30" customFormat="1">
      <c r="A366" s="147"/>
      <c r="B366" s="26"/>
      <c r="C366" s="27" t="s">
        <v>778</v>
      </c>
      <c r="D366" s="28" t="s">
        <v>537</v>
      </c>
      <c r="E366" s="26" t="s">
        <v>42</v>
      </c>
      <c r="F366" s="29">
        <v>2.75</v>
      </c>
      <c r="G366" s="81">
        <v>395.95</v>
      </c>
      <c r="H366" s="27" t="s">
        <v>85</v>
      </c>
      <c r="I366" s="27" t="s">
        <v>532</v>
      </c>
      <c r="J366" s="27"/>
      <c r="K366" s="125"/>
      <c r="L366" s="125"/>
      <c r="M366" s="82"/>
      <c r="AA366" s="135">
        <v>158.69711165455</v>
      </c>
      <c r="AB366" s="139" t="str">
        <f>VLOOKUP(I366,#REF!,4,0)</f>
        <v>0</v>
      </c>
      <c r="AC366" s="137">
        <f>ROUND(AB366/1.3*1.2644,2)</f>
        <v>0</v>
      </c>
      <c r="AD366" s="137">
        <f>AC366*F366-AA366*F366</f>
        <v>-436.41705705</v>
      </c>
    </row>
    <row r="367" spans="1:256" customHeight="1" ht="15" hidden="true" outlineLevel="1" s="30" customFormat="1">
      <c r="A367" s="147"/>
      <c r="B367" s="26"/>
      <c r="C367" s="27" t="s">
        <v>779</v>
      </c>
      <c r="D367" s="28" t="s">
        <v>546</v>
      </c>
      <c r="E367" s="26" t="s">
        <v>42</v>
      </c>
      <c r="F367" s="29">
        <v>20</v>
      </c>
      <c r="G367" s="81">
        <v>2879.6</v>
      </c>
      <c r="H367" s="27" t="s">
        <v>85</v>
      </c>
      <c r="I367" s="27" t="s">
        <v>532</v>
      </c>
      <c r="J367" s="27"/>
      <c r="K367" s="125"/>
      <c r="L367" s="125"/>
      <c r="M367" s="82"/>
      <c r="AA367" s="135">
        <v>158.698362147</v>
      </c>
      <c r="AB367" s="139" t="str">
        <f>VLOOKUP(I367,#REF!,4,0)</f>
        <v>0</v>
      </c>
      <c r="AC367" s="137">
        <f>ROUND(AB367/1.3*1.2644,2)</f>
        <v>0</v>
      </c>
      <c r="AD367" s="137">
        <f>AC367*F367-AA367*F367</f>
        <v>-3173.96724294</v>
      </c>
    </row>
    <row r="368" spans="1:256" customHeight="1" ht="15" hidden="true" outlineLevel="1" s="30" customFormat="1">
      <c r="A368" s="147"/>
      <c r="B368" s="26"/>
      <c r="C368" s="27" t="s">
        <v>780</v>
      </c>
      <c r="D368" s="28" t="s">
        <v>54</v>
      </c>
      <c r="E368" s="26" t="s">
        <v>55</v>
      </c>
      <c r="F368" s="37">
        <v>0.05</v>
      </c>
      <c r="G368" s="87">
        <v>1484.7995</v>
      </c>
      <c r="H368" s="27"/>
      <c r="I368" s="27"/>
      <c r="J368" s="27"/>
      <c r="K368" s="125"/>
      <c r="L368" s="125"/>
      <c r="M368" s="82"/>
      <c r="AA368" s="135"/>
      <c r="AB368" s="137"/>
      <c r="AC368" s="137"/>
      <c r="AD368" s="137"/>
    </row>
    <row r="369" spans="1:256" customHeight="1" ht="15" collapsed="true" s="30" customFormat="1">
      <c r="A369" s="147"/>
      <c r="B369" s="31">
        <v>3</v>
      </c>
      <c r="C369" s="32" t="s">
        <v>781</v>
      </c>
      <c r="D369" s="33" t="s">
        <v>782</v>
      </c>
      <c r="E369" s="32"/>
      <c r="F369" s="34"/>
      <c r="G369" s="83">
        <v>4056317.5374435</v>
      </c>
      <c r="H369" s="35"/>
      <c r="I369" s="36"/>
      <c r="J369" s="36"/>
      <c r="K369" s="126"/>
      <c r="L369" s="127"/>
      <c r="M369" s="84"/>
      <c r="AA369" s="135"/>
      <c r="AB369" s="137"/>
      <c r="AC369" s="137"/>
      <c r="AD369" s="137"/>
    </row>
    <row r="370" spans="1:256" customHeight="1" ht="15" hidden="true" outlineLevel="1" s="30" customFormat="1">
      <c r="A370" s="147"/>
      <c r="B370" s="40">
        <v>4</v>
      </c>
      <c r="C370" s="41" t="s">
        <v>783</v>
      </c>
      <c r="D370" s="42" t="s">
        <v>170</v>
      </c>
      <c r="E370" s="41"/>
      <c r="F370" s="43"/>
      <c r="G370" s="88">
        <v>231939.1987269</v>
      </c>
      <c r="H370" s="44"/>
      <c r="I370" s="45"/>
      <c r="J370" s="45"/>
      <c r="K370" s="128"/>
      <c r="L370" s="129"/>
      <c r="M370" s="89"/>
      <c r="AA370" s="135"/>
      <c r="AB370" s="137"/>
      <c r="AC370" s="137"/>
      <c r="AD370" s="137"/>
    </row>
    <row r="371" spans="1:256" customHeight="1" ht="15" hidden="true" outlineLevel="1" s="30" customFormat="1">
      <c r="A371" s="147"/>
      <c r="B371" s="26"/>
      <c r="C371" s="27" t="s">
        <v>784</v>
      </c>
      <c r="D371" s="28" t="s">
        <v>172</v>
      </c>
      <c r="E371" s="26" t="s">
        <v>78</v>
      </c>
      <c r="F371" s="29">
        <v>1790.3</v>
      </c>
      <c r="G371" s="81">
        <v>19943.94</v>
      </c>
      <c r="H371" s="27" t="s">
        <v>85</v>
      </c>
      <c r="I371" s="27" t="s">
        <v>173</v>
      </c>
      <c r="J371" s="27"/>
      <c r="K371" s="125"/>
      <c r="L371" s="125"/>
      <c r="M371" s="82"/>
      <c r="AA371" s="135">
        <v>11.97396641316</v>
      </c>
      <c r="AB371" s="139" t="str">
        <f>VLOOKUP(I371,#REF!,4,0)</f>
        <v>0</v>
      </c>
      <c r="AC371" s="137">
        <f>ROUND(AB371/1.3*1.2644,2)</f>
        <v>0</v>
      </c>
      <c r="AD371" s="137">
        <f>AC371*F371-AA371*F371</f>
        <v>-21436.99206948</v>
      </c>
    </row>
    <row r="372" spans="1:256" customHeight="1" ht="45" hidden="true" outlineLevel="1" s="30" customFormat="1">
      <c r="A372" s="147"/>
      <c r="B372" s="26"/>
      <c r="C372" s="27" t="s">
        <v>785</v>
      </c>
      <c r="D372" s="28" t="s">
        <v>175</v>
      </c>
      <c r="E372" s="26" t="s">
        <v>78</v>
      </c>
      <c r="F372" s="29">
        <v>271.14</v>
      </c>
      <c r="G372" s="81">
        <v>1309.61</v>
      </c>
      <c r="H372" s="27" t="s">
        <v>85</v>
      </c>
      <c r="I372" s="27" t="s">
        <v>176</v>
      </c>
      <c r="J372" s="27"/>
      <c r="K372" s="125"/>
      <c r="L372" s="125"/>
      <c r="M372" s="82"/>
      <c r="AA372" s="135">
        <v>5.1909545976986</v>
      </c>
      <c r="AB372" s="139" t="str">
        <f>VLOOKUP(I372,#REF!,4,0)</f>
        <v>0</v>
      </c>
      <c r="AC372" s="137">
        <f>ROUND(AB372/1.3*1.2644,2)</f>
        <v>0</v>
      </c>
      <c r="AD372" s="137">
        <f>AC372*F372-AA372*F372</f>
        <v>-1407.47542962</v>
      </c>
    </row>
    <row r="373" spans="1:256" customHeight="1" ht="30" hidden="true" outlineLevel="1" s="30" customFormat="1">
      <c r="A373" s="147"/>
      <c r="B373" s="26"/>
      <c r="C373" s="27" t="s">
        <v>786</v>
      </c>
      <c r="D373" s="28" t="s">
        <v>178</v>
      </c>
      <c r="E373" s="26" t="s">
        <v>78</v>
      </c>
      <c r="F373" s="29">
        <v>1519.16</v>
      </c>
      <c r="G373" s="81">
        <v>199640.924978</v>
      </c>
      <c r="H373" s="27" t="s">
        <v>152</v>
      </c>
      <c r="I373" s="27" t="s">
        <v>153</v>
      </c>
      <c r="J373" s="27"/>
      <c r="K373" s="125"/>
      <c r="L373" s="125"/>
      <c r="M373" s="82"/>
      <c r="AA373" s="135">
        <v>129.63989553126</v>
      </c>
      <c r="AB373" s="137" t="s">
        <v>144</v>
      </c>
      <c r="AC373" s="137"/>
      <c r="AD373" s="137"/>
    </row>
    <row r="374" spans="1:256" customHeight="1" ht="15" hidden="true" outlineLevel="1" s="30" customFormat="1">
      <c r="A374" s="147"/>
      <c r="B374" s="26"/>
      <c r="C374" s="27" t="s">
        <v>787</v>
      </c>
      <c r="D374" s="28" t="s">
        <v>54</v>
      </c>
      <c r="E374" s="26" t="s">
        <v>55</v>
      </c>
      <c r="F374" s="37">
        <v>0.05</v>
      </c>
      <c r="G374" s="87">
        <v>11044.7237489</v>
      </c>
      <c r="H374" s="27"/>
      <c r="I374" s="27"/>
      <c r="J374" s="27"/>
      <c r="K374" s="125"/>
      <c r="L374" s="125"/>
      <c r="M374" s="82"/>
      <c r="AA374" s="135"/>
      <c r="AB374" s="137"/>
      <c r="AC374" s="137"/>
      <c r="AD374" s="137"/>
    </row>
    <row r="375" spans="1:256" customHeight="1" ht="15" hidden="true" outlineLevel="1" s="30" customFormat="1">
      <c r="A375" s="147"/>
      <c r="B375" s="40">
        <v>4</v>
      </c>
      <c r="C375" s="41" t="s">
        <v>788</v>
      </c>
      <c r="D375" s="42" t="s">
        <v>182</v>
      </c>
      <c r="E375" s="41"/>
      <c r="F375" s="43"/>
      <c r="G375" s="88">
        <v>674791.6401933</v>
      </c>
      <c r="H375" s="44"/>
      <c r="I375" s="45"/>
      <c r="J375" s="45"/>
      <c r="K375" s="128"/>
      <c r="L375" s="129"/>
      <c r="M375" s="89"/>
      <c r="AA375" s="135"/>
      <c r="AB375" s="137"/>
      <c r="AC375" s="137"/>
      <c r="AD375" s="137"/>
    </row>
    <row r="376" spans="1:256" customHeight="1" ht="15" hidden="true" outlineLevel="1" s="30" customFormat="1">
      <c r="A376" s="147"/>
      <c r="B376" s="26"/>
      <c r="C376" s="27" t="s">
        <v>789</v>
      </c>
      <c r="D376" s="28" t="s">
        <v>184</v>
      </c>
      <c r="E376" s="26" t="s">
        <v>42</v>
      </c>
      <c r="F376" s="29">
        <v>640</v>
      </c>
      <c r="G376" s="81">
        <v>642658.704946</v>
      </c>
      <c r="H376" s="27" t="s">
        <v>152</v>
      </c>
      <c r="I376" s="27" t="s">
        <v>185</v>
      </c>
      <c r="J376" s="27"/>
      <c r="K376" s="125"/>
      <c r="L376" s="125"/>
      <c r="M376" s="82"/>
      <c r="AA376" s="135">
        <v>990.58793998186</v>
      </c>
      <c r="AB376" s="137" t="s">
        <v>144</v>
      </c>
      <c r="AC376" s="137"/>
      <c r="AD376" s="137"/>
    </row>
    <row r="377" spans="1:256" customHeight="1" ht="15" hidden="true" outlineLevel="1" s="30" customFormat="1">
      <c r="A377" s="147"/>
      <c r="B377" s="26"/>
      <c r="C377" s="27" t="s">
        <v>790</v>
      </c>
      <c r="D377" s="28" t="s">
        <v>54</v>
      </c>
      <c r="E377" s="26" t="s">
        <v>55</v>
      </c>
      <c r="F377" s="37">
        <v>0.05</v>
      </c>
      <c r="G377" s="87">
        <v>32132.9352473</v>
      </c>
      <c r="H377" s="27"/>
      <c r="I377" s="27"/>
      <c r="J377" s="27"/>
      <c r="K377" s="125"/>
      <c r="L377" s="125"/>
      <c r="M377" s="82"/>
      <c r="AA377" s="135"/>
      <c r="AB377" s="137"/>
      <c r="AC377" s="137"/>
      <c r="AD377" s="137"/>
    </row>
    <row r="378" spans="1:256" customHeight="1" ht="15" hidden="true" outlineLevel="1" s="30" customFormat="1">
      <c r="A378" s="147"/>
      <c r="B378" s="40">
        <v>4</v>
      </c>
      <c r="C378" s="41" t="s">
        <v>791</v>
      </c>
      <c r="D378" s="42" t="s">
        <v>75</v>
      </c>
      <c r="E378" s="41"/>
      <c r="F378" s="43"/>
      <c r="G378" s="88">
        <v>2916799.7145</v>
      </c>
      <c r="H378" s="44"/>
      <c r="I378" s="45"/>
      <c r="J378" s="45"/>
      <c r="K378" s="128"/>
      <c r="L378" s="129"/>
      <c r="M378" s="89"/>
      <c r="AA378" s="135"/>
      <c r="AB378" s="137"/>
      <c r="AC378" s="137"/>
      <c r="AD378" s="137"/>
    </row>
    <row r="379" spans="1:256" customHeight="1" ht="15" hidden="true" outlineLevel="1" s="30" customFormat="1">
      <c r="A379" s="147"/>
      <c r="B379" s="26"/>
      <c r="C379" s="27" t="s">
        <v>792</v>
      </c>
      <c r="D379" s="28" t="s">
        <v>83</v>
      </c>
      <c r="E379" s="26" t="s">
        <v>84</v>
      </c>
      <c r="F379" s="29">
        <v>6092.3</v>
      </c>
      <c r="G379" s="81">
        <v>681240.99</v>
      </c>
      <c r="H379" s="27" t="s">
        <v>85</v>
      </c>
      <c r="I379" s="27" t="s">
        <v>86</v>
      </c>
      <c r="J379" s="27"/>
      <c r="K379" s="125"/>
      <c r="L379" s="125"/>
      <c r="M379" s="82"/>
      <c r="AA379" s="135">
        <v>117.19767635856</v>
      </c>
      <c r="AB379" s="139" t="str">
        <f>VLOOKUP(I379,#REF!,4,0)</f>
        <v>0</v>
      </c>
      <c r="AC379" s="137">
        <f>ROUND(AB379/1.3*1.2644,2)</f>
        <v>0</v>
      </c>
      <c r="AD379" s="137">
        <f>AC379*F379-AA379*F379</f>
        <v>-714003.40367928</v>
      </c>
    </row>
    <row r="380" spans="1:256" customHeight="1" ht="15" hidden="true" outlineLevel="1" s="30" customFormat="1">
      <c r="A380" s="147"/>
      <c r="B380" s="26"/>
      <c r="C380" s="27" t="s">
        <v>793</v>
      </c>
      <c r="D380" s="28" t="s">
        <v>88</v>
      </c>
      <c r="E380" s="26" t="s">
        <v>78</v>
      </c>
      <c r="F380" s="29">
        <v>1519.16</v>
      </c>
      <c r="G380" s="81">
        <v>740529.73</v>
      </c>
      <c r="H380" s="27" t="s">
        <v>85</v>
      </c>
      <c r="I380" s="27" t="s">
        <v>89</v>
      </c>
      <c r="J380" s="27"/>
      <c r="K380" s="125"/>
      <c r="L380" s="125"/>
      <c r="M380" s="82"/>
      <c r="AA380" s="135">
        <v>543.61794435195</v>
      </c>
      <c r="AB380" s="139" t="str">
        <f>VLOOKUP(I380,#REF!,4,0)</f>
        <v>0</v>
      </c>
      <c r="AC380" s="137">
        <f>ROUND(AB380/1.3*1.2644,2)</f>
        <v>0</v>
      </c>
      <c r="AD380" s="137">
        <f>AC380*F380-AA380*F380</f>
        <v>-825842.63634171</v>
      </c>
    </row>
    <row r="381" spans="1:256" customHeight="1" ht="15" hidden="true" outlineLevel="1" s="30" customFormat="1">
      <c r="A381" s="147"/>
      <c r="B381" s="26"/>
      <c r="C381" s="27" t="s">
        <v>794</v>
      </c>
      <c r="D381" s="28" t="s">
        <v>91</v>
      </c>
      <c r="E381" s="26" t="s">
        <v>78</v>
      </c>
      <c r="F381" s="29">
        <v>1519.16</v>
      </c>
      <c r="G381" s="81">
        <v>220749.14</v>
      </c>
      <c r="H381" s="27" t="s">
        <v>85</v>
      </c>
      <c r="I381" s="27" t="s">
        <v>92</v>
      </c>
      <c r="J381" s="27"/>
      <c r="K381" s="125"/>
      <c r="L381" s="125"/>
      <c r="M381" s="82"/>
      <c r="AA381" s="135">
        <v>139.48664189341</v>
      </c>
      <c r="AB381" s="139" t="str">
        <f>VLOOKUP(I381,#REF!,4,0)</f>
        <v>0</v>
      </c>
      <c r="AC381" s="137">
        <f>ROUND(AB381/1.3*1.2644,2)</f>
        <v>0</v>
      </c>
      <c r="AD381" s="137">
        <f>AC381*F381-AA381*F381</f>
        <v>-211902.52689879</v>
      </c>
    </row>
    <row r="382" spans="1:256" customHeight="1" ht="15" hidden="true" outlineLevel="1" s="30" customFormat="1">
      <c r="A382" s="147"/>
      <c r="B382" s="26"/>
      <c r="C382" s="27" t="s">
        <v>795</v>
      </c>
      <c r="D382" s="28" t="s">
        <v>94</v>
      </c>
      <c r="E382" s="26" t="s">
        <v>95</v>
      </c>
      <c r="F382" s="29">
        <v>83682.18</v>
      </c>
      <c r="G382" s="81">
        <v>919667.16</v>
      </c>
      <c r="H382" s="27" t="s">
        <v>85</v>
      </c>
      <c r="I382" s="27" t="s">
        <v>96</v>
      </c>
      <c r="J382" s="27"/>
      <c r="K382" s="125"/>
      <c r="L382" s="125"/>
      <c r="M382" s="82"/>
      <c r="AA382" s="135">
        <v>11.251512044553</v>
      </c>
      <c r="AB382" s="139" t="str">
        <f>VLOOKUP(I382,#REF!,4,0)</f>
        <v>0</v>
      </c>
      <c r="AC382" s="137">
        <f>ROUND(AB382/1.3*1.2644,2)</f>
        <v>0</v>
      </c>
      <c r="AD382" s="137">
        <f>AC382*F382-AA382*F382</f>
        <v>-941551.05618444</v>
      </c>
    </row>
    <row r="383" spans="1:256" customHeight="1" ht="15" hidden="true" outlineLevel="1" s="30" customFormat="1">
      <c r="A383" s="147"/>
      <c r="B383" s="26"/>
      <c r="C383" s="27" t="s">
        <v>796</v>
      </c>
      <c r="D383" s="28" t="s">
        <v>199</v>
      </c>
      <c r="E383" s="26" t="s">
        <v>78</v>
      </c>
      <c r="F383" s="29">
        <v>51.45</v>
      </c>
      <c r="G383" s="81">
        <v>20513.63</v>
      </c>
      <c r="H383" s="27" t="s">
        <v>85</v>
      </c>
      <c r="I383" s="27" t="s">
        <v>200</v>
      </c>
      <c r="J383" s="27"/>
      <c r="K383" s="125"/>
      <c r="L383" s="125"/>
      <c r="M383" s="82"/>
      <c r="AA383" s="135">
        <v>444.84280266764</v>
      </c>
      <c r="AB383" s="139" t="str">
        <f>VLOOKUP(I383,#REF!,4,0)</f>
        <v>0</v>
      </c>
      <c r="AC383" s="137">
        <f>ROUND(AB383/1.3*1.2644,2)</f>
        <v>0</v>
      </c>
      <c r="AD383" s="137">
        <f>AC383*F383-AA383*F383</f>
        <v>-22887.16219725</v>
      </c>
    </row>
    <row r="384" spans="1:256" customHeight="1" ht="15" hidden="true" outlineLevel="1" s="30" customFormat="1">
      <c r="A384" s="147"/>
      <c r="B384" s="26"/>
      <c r="C384" s="27" t="s">
        <v>797</v>
      </c>
      <c r="D384" s="28" t="s">
        <v>202</v>
      </c>
      <c r="E384" s="26" t="s">
        <v>78</v>
      </c>
      <c r="F384" s="29">
        <v>5330.12</v>
      </c>
      <c r="G384" s="81">
        <v>142900.52</v>
      </c>
      <c r="H384" s="27" t="s">
        <v>85</v>
      </c>
      <c r="I384" s="27" t="s">
        <v>203</v>
      </c>
      <c r="J384" s="27"/>
      <c r="K384" s="125"/>
      <c r="L384" s="125"/>
      <c r="M384" s="82"/>
      <c r="AA384" s="135">
        <v>28.496695435319</v>
      </c>
      <c r="AB384" s="139" t="str">
        <f>VLOOKUP(I384,#REF!,4,0)</f>
        <v>0</v>
      </c>
      <c r="AC384" s="137">
        <f>ROUND(AB384/1.3*1.2644,2)</f>
        <v>0</v>
      </c>
      <c r="AD384" s="137">
        <f>AC384*F384-AA384*F384</f>
        <v>-151890.8062737</v>
      </c>
    </row>
    <row r="385" spans="1:256" customHeight="1" ht="30" hidden="true" outlineLevel="1" s="30" customFormat="1">
      <c r="A385" s="147"/>
      <c r="B385" s="26"/>
      <c r="C385" s="27" t="s">
        <v>798</v>
      </c>
      <c r="D385" s="28" t="s">
        <v>205</v>
      </c>
      <c r="E385" s="26" t="s">
        <v>84</v>
      </c>
      <c r="F385" s="29">
        <v>4447.97</v>
      </c>
      <c r="G385" s="81">
        <v>52303.32</v>
      </c>
      <c r="H385" s="27" t="s">
        <v>206</v>
      </c>
      <c r="I385" s="27" t="s">
        <v>207</v>
      </c>
      <c r="J385" s="27"/>
      <c r="K385" s="125"/>
      <c r="L385" s="125"/>
      <c r="M385" s="82"/>
      <c r="AA385" s="135">
        <v>11.171239526254</v>
      </c>
      <c r="AB385" s="139" t="str">
        <f>VLOOKUP(I385,#REF!,4,0)</f>
        <v>0</v>
      </c>
      <c r="AC385" s="137" t="str">
        <f>AB385/1.3*1.2644</f>
        <v>0</v>
      </c>
      <c r="AD385" s="137" t="str">
        <f>F385*AC385-F385*AA385</f>
        <v>0</v>
      </c>
    </row>
    <row r="386" spans="1:256" customHeight="1" ht="15" hidden="true" outlineLevel="1" s="30" customFormat="1">
      <c r="A386" s="147"/>
      <c r="B386" s="26"/>
      <c r="C386" s="27" t="s">
        <v>799</v>
      </c>
      <c r="D386" s="28" t="s">
        <v>54</v>
      </c>
      <c r="E386" s="26" t="s">
        <v>55</v>
      </c>
      <c r="F386" s="37">
        <v>0.05</v>
      </c>
      <c r="G386" s="87">
        <v>138895.2245</v>
      </c>
      <c r="H386" s="27"/>
      <c r="I386" s="27"/>
      <c r="J386" s="27"/>
      <c r="K386" s="125"/>
      <c r="L386" s="125"/>
      <c r="M386" s="82"/>
      <c r="AA386" s="135"/>
      <c r="AB386" s="137"/>
      <c r="AC386" s="137"/>
      <c r="AD386" s="137"/>
    </row>
    <row r="387" spans="1:256" customHeight="1" ht="15" hidden="true" outlineLevel="1" s="30" customFormat="1">
      <c r="A387" s="147"/>
      <c r="B387" s="40">
        <v>4</v>
      </c>
      <c r="C387" s="41" t="s">
        <v>800</v>
      </c>
      <c r="D387" s="42" t="s">
        <v>216</v>
      </c>
      <c r="E387" s="41"/>
      <c r="F387" s="43"/>
      <c r="G387" s="88">
        <v>41742.414</v>
      </c>
      <c r="H387" s="44"/>
      <c r="I387" s="45"/>
      <c r="J387" s="45"/>
      <c r="K387" s="128"/>
      <c r="L387" s="129"/>
      <c r="M387" s="89"/>
      <c r="AA387" s="135"/>
      <c r="AB387" s="137"/>
      <c r="AC387" s="137"/>
      <c r="AD387" s="137"/>
    </row>
    <row r="388" spans="1:256" customHeight="1" ht="30" hidden="true" outlineLevel="1" s="30" customFormat="1">
      <c r="A388" s="147"/>
      <c r="B388" s="26"/>
      <c r="C388" s="27" t="s">
        <v>801</v>
      </c>
      <c r="D388" s="28" t="s">
        <v>274</v>
      </c>
      <c r="E388" s="26" t="s">
        <v>84</v>
      </c>
      <c r="F388" s="29">
        <v>542.06</v>
      </c>
      <c r="G388" s="81">
        <v>39754.68</v>
      </c>
      <c r="H388" s="27" t="s">
        <v>85</v>
      </c>
      <c r="I388" s="27" t="s">
        <v>219</v>
      </c>
      <c r="J388" s="27"/>
      <c r="K388" s="125"/>
      <c r="L388" s="125"/>
      <c r="M388" s="82"/>
      <c r="AA388" s="135">
        <v>79.349254293565</v>
      </c>
      <c r="AB388" s="139" t="str">
        <f>VLOOKUP(I388,#REF!,4,0)</f>
        <v>0</v>
      </c>
      <c r="AC388" s="137">
        <f>ROUND(AB388/1.3*1.2644,2)</f>
        <v>0</v>
      </c>
      <c r="AD388" s="137">
        <f>AC388*F388-AA388*F388</f>
        <v>-43012.05678237</v>
      </c>
    </row>
    <row r="389" spans="1:256" customHeight="1" ht="15" hidden="true" outlineLevel="1" s="30" customFormat="1">
      <c r="A389" s="147"/>
      <c r="B389" s="26"/>
      <c r="C389" s="27" t="s">
        <v>802</v>
      </c>
      <c r="D389" s="28" t="s">
        <v>54</v>
      </c>
      <c r="E389" s="26" t="s">
        <v>55</v>
      </c>
      <c r="F389" s="37">
        <v>0.05</v>
      </c>
      <c r="G389" s="87">
        <v>1987.734</v>
      </c>
      <c r="H389" s="27"/>
      <c r="I389" s="27"/>
      <c r="J389" s="27"/>
      <c r="K389" s="125"/>
      <c r="L389" s="125"/>
      <c r="M389" s="82"/>
      <c r="AA389" s="135"/>
      <c r="AB389" s="137"/>
      <c r="AC389" s="137"/>
      <c r="AD389" s="137"/>
    </row>
    <row r="390" spans="1:256" customHeight="1" ht="15" hidden="true" outlineLevel="1" s="30" customFormat="1">
      <c r="A390" s="147"/>
      <c r="B390" s="40">
        <v>4</v>
      </c>
      <c r="C390" s="41" t="s">
        <v>803</v>
      </c>
      <c r="D390" s="42" t="s">
        <v>225</v>
      </c>
      <c r="E390" s="41"/>
      <c r="F390" s="43"/>
      <c r="G390" s="88">
        <v>126969.2860233</v>
      </c>
      <c r="H390" s="44"/>
      <c r="I390" s="45"/>
      <c r="J390" s="45"/>
      <c r="K390" s="128"/>
      <c r="L390" s="129"/>
      <c r="M390" s="89"/>
      <c r="AA390" s="135"/>
      <c r="AB390" s="137"/>
      <c r="AC390" s="137"/>
      <c r="AD390" s="137"/>
    </row>
    <row r="391" spans="1:256" customHeight="1" ht="45" hidden="true" outlineLevel="1" s="30" customFormat="1">
      <c r="A391" s="147"/>
      <c r="B391" s="26"/>
      <c r="C391" s="27" t="s">
        <v>804</v>
      </c>
      <c r="D391" s="28" t="s">
        <v>655</v>
      </c>
      <c r="E391" s="26" t="s">
        <v>84</v>
      </c>
      <c r="F391" s="29">
        <v>86</v>
      </c>
      <c r="G391" s="81">
        <v>9362.82</v>
      </c>
      <c r="H391" s="27" t="s">
        <v>85</v>
      </c>
      <c r="I391" s="27" t="s">
        <v>656</v>
      </c>
      <c r="J391" s="27"/>
      <c r="K391" s="125"/>
      <c r="L391" s="125"/>
      <c r="M391" s="82"/>
      <c r="AA391" s="135">
        <v>104.42096309616</v>
      </c>
      <c r="AB391" s="139" t="str">
        <f>VLOOKUP(I391,#REF!,4,0)</f>
        <v>0</v>
      </c>
      <c r="AC391" s="137">
        <f>ROUND(AB391/1.3*1.2644,2)</f>
        <v>0</v>
      </c>
      <c r="AD391" s="137">
        <f>AC391*F391-AA391*F391</f>
        <v>-8980.20282627</v>
      </c>
    </row>
    <row r="392" spans="1:256" customHeight="1" ht="45" hidden="true" outlineLevel="1" s="30" customFormat="1">
      <c r="A392" s="147"/>
      <c r="B392" s="26"/>
      <c r="C392" s="27" t="s">
        <v>805</v>
      </c>
      <c r="D392" s="28" t="s">
        <v>806</v>
      </c>
      <c r="E392" s="26" t="s">
        <v>84</v>
      </c>
      <c r="F392" s="29">
        <v>351</v>
      </c>
      <c r="G392" s="81">
        <v>38213.37</v>
      </c>
      <c r="H392" s="27" t="s">
        <v>85</v>
      </c>
      <c r="I392" s="27" t="s">
        <v>656</v>
      </c>
      <c r="J392" s="27"/>
      <c r="K392" s="125"/>
      <c r="L392" s="125"/>
      <c r="M392" s="82"/>
      <c r="AA392" s="135">
        <v>104.42097887</v>
      </c>
      <c r="AB392" s="139" t="str">
        <f>VLOOKUP(I392,#REF!,4,0)</f>
        <v>0</v>
      </c>
      <c r="AC392" s="137">
        <f>ROUND(AB392/1.3*1.2644,2)</f>
        <v>0</v>
      </c>
      <c r="AD392" s="137">
        <f>AC392*F392-AA392*F392</f>
        <v>-36651.76358337</v>
      </c>
    </row>
    <row r="393" spans="1:256" customHeight="1" ht="30" hidden="true" outlineLevel="1" s="30" customFormat="1">
      <c r="A393" s="147"/>
      <c r="B393" s="26"/>
      <c r="C393" s="27" t="s">
        <v>807</v>
      </c>
      <c r="D393" s="28" t="s">
        <v>230</v>
      </c>
      <c r="E393" s="26" t="s">
        <v>84</v>
      </c>
      <c r="F393" s="29">
        <v>139.2</v>
      </c>
      <c r="G393" s="81">
        <v>3122.26</v>
      </c>
      <c r="H393" s="27" t="s">
        <v>85</v>
      </c>
      <c r="I393" s="27" t="s">
        <v>231</v>
      </c>
      <c r="J393" s="27"/>
      <c r="K393" s="125"/>
      <c r="L393" s="125"/>
      <c r="M393" s="82"/>
      <c r="AA393" s="135">
        <v>22.663600184483</v>
      </c>
      <c r="AB393" s="139" t="str">
        <f>VLOOKUP(I393,#REF!,4,0)</f>
        <v>0</v>
      </c>
      <c r="AC393" s="137">
        <f>ROUND(AB393/1.3*1.2644,2)</f>
        <v>0</v>
      </c>
      <c r="AD393" s="137">
        <f>AC393*F393-AA393*F393</f>
        <v>-3154.77314568</v>
      </c>
    </row>
    <row r="394" spans="1:256" customHeight="1" ht="30" hidden="true" outlineLevel="1" s="30" customFormat="1">
      <c r="A394" s="147"/>
      <c r="B394" s="26"/>
      <c r="C394" s="27" t="s">
        <v>808</v>
      </c>
      <c r="D394" s="28" t="s">
        <v>233</v>
      </c>
      <c r="E394" s="26" t="s">
        <v>84</v>
      </c>
      <c r="F394" s="29">
        <v>416</v>
      </c>
      <c r="G394" s="81">
        <v>11348.48</v>
      </c>
      <c r="H394" s="27" t="s">
        <v>85</v>
      </c>
      <c r="I394" s="27" t="s">
        <v>234</v>
      </c>
      <c r="J394" s="27"/>
      <c r="K394" s="125"/>
      <c r="L394" s="125"/>
      <c r="M394" s="82"/>
      <c r="AA394" s="135">
        <v>27.332735941875</v>
      </c>
      <c r="AB394" s="139" t="str">
        <f>VLOOKUP(I394,#REF!,4,0)</f>
        <v>0</v>
      </c>
      <c r="AC394" s="137">
        <f>ROUND(AB394/1.3*1.2644,2)</f>
        <v>0</v>
      </c>
      <c r="AD394" s="137">
        <f>AC394*F394-AA394*F394</f>
        <v>-11370.41815182</v>
      </c>
    </row>
    <row r="395" spans="1:256" customHeight="1" ht="45" hidden="true" outlineLevel="1" s="30" customFormat="1">
      <c r="A395" s="147"/>
      <c r="B395" s="26"/>
      <c r="C395" s="27" t="s">
        <v>809</v>
      </c>
      <c r="D395" s="28" t="s">
        <v>810</v>
      </c>
      <c r="E395" s="26" t="s">
        <v>84</v>
      </c>
      <c r="F395" s="29">
        <v>351</v>
      </c>
      <c r="G395" s="81">
        <v>9575.28</v>
      </c>
      <c r="H395" s="27" t="s">
        <v>85</v>
      </c>
      <c r="I395" s="27" t="s">
        <v>234</v>
      </c>
      <c r="J395" s="27"/>
      <c r="K395" s="125"/>
      <c r="L395" s="125"/>
      <c r="M395" s="82"/>
      <c r="AA395" s="135">
        <v>27.332734057778</v>
      </c>
      <c r="AB395" s="139" t="str">
        <f>VLOOKUP(I395,#REF!,4,0)</f>
        <v>0</v>
      </c>
      <c r="AC395" s="137">
        <f>ROUND(AB395/1.3*1.2644,2)</f>
        <v>0</v>
      </c>
      <c r="AD395" s="137">
        <f>AC395*F395-AA395*F395</f>
        <v>-9593.78965428</v>
      </c>
    </row>
    <row r="396" spans="1:256" customHeight="1" ht="30" hidden="true" outlineLevel="1" s="30" customFormat="1">
      <c r="A396" s="147"/>
      <c r="B396" s="26"/>
      <c r="C396" s="27" t="s">
        <v>811</v>
      </c>
      <c r="D396" s="28" t="s">
        <v>685</v>
      </c>
      <c r="E396" s="26" t="s">
        <v>84</v>
      </c>
      <c r="F396" s="29">
        <v>416</v>
      </c>
      <c r="G396" s="81">
        <v>28885.879546</v>
      </c>
      <c r="H396" s="27" t="s">
        <v>152</v>
      </c>
      <c r="I396" s="27" t="s">
        <v>237</v>
      </c>
      <c r="J396" s="27"/>
      <c r="K396" s="125"/>
      <c r="L396" s="125"/>
      <c r="M396" s="82"/>
      <c r="AA396" s="135">
        <v>68.499102469687</v>
      </c>
      <c r="AB396" s="137" t="s">
        <v>144</v>
      </c>
      <c r="AC396" s="137"/>
      <c r="AD396" s="137"/>
    </row>
    <row r="397" spans="1:256" customHeight="1" ht="45" hidden="true" outlineLevel="1" s="30" customFormat="1">
      <c r="A397" s="147"/>
      <c r="B397" s="26"/>
      <c r="C397" s="27" t="s">
        <v>812</v>
      </c>
      <c r="D397" s="28" t="s">
        <v>813</v>
      </c>
      <c r="E397" s="26" t="s">
        <v>84</v>
      </c>
      <c r="F397" s="29">
        <v>351</v>
      </c>
      <c r="G397" s="81">
        <v>9575.28</v>
      </c>
      <c r="H397" s="27" t="s">
        <v>85</v>
      </c>
      <c r="I397" s="27" t="s">
        <v>234</v>
      </c>
      <c r="J397" s="27"/>
      <c r="K397" s="125"/>
      <c r="L397" s="125"/>
      <c r="M397" s="82"/>
      <c r="AA397" s="135">
        <v>27.332734057778</v>
      </c>
      <c r="AB397" s="139" t="str">
        <f>VLOOKUP(I397,#REF!,4,0)</f>
        <v>0</v>
      </c>
      <c r="AC397" s="137">
        <f>ROUND(AB397/1.3*1.2644,2)</f>
        <v>0</v>
      </c>
      <c r="AD397" s="137">
        <f>AC397*F397-AA397*F397</f>
        <v>-9593.78965428</v>
      </c>
    </row>
    <row r="398" spans="1:256" customHeight="1" ht="30" hidden="true" outlineLevel="1" s="30" customFormat="1">
      <c r="A398" s="147"/>
      <c r="B398" s="26"/>
      <c r="C398" s="27" t="s">
        <v>814</v>
      </c>
      <c r="D398" s="28" t="s">
        <v>703</v>
      </c>
      <c r="E398" s="26" t="s">
        <v>84</v>
      </c>
      <c r="F398" s="29">
        <v>23.5</v>
      </c>
      <c r="G398" s="81">
        <v>8616.98</v>
      </c>
      <c r="H398" s="27" t="s">
        <v>85</v>
      </c>
      <c r="I398" s="27" t="s">
        <v>704</v>
      </c>
      <c r="J398" s="27"/>
      <c r="K398" s="125"/>
      <c r="L398" s="125"/>
      <c r="M398" s="82"/>
      <c r="AA398" s="135">
        <v>428.10594854936</v>
      </c>
      <c r="AB398" s="139" t="str">
        <f>VLOOKUP(I398,#REF!,4,0)</f>
        <v>0</v>
      </c>
      <c r="AC398" s="137">
        <f>ROUND(AB398/1.3*1.2644,2)</f>
        <v>0</v>
      </c>
      <c r="AD398" s="137">
        <f>AC398*F398-AA398*F398</f>
        <v>-10060.48979091</v>
      </c>
    </row>
    <row r="399" spans="1:256" customHeight="1" ht="30" hidden="true" outlineLevel="1" s="30" customFormat="1">
      <c r="A399" s="147"/>
      <c r="B399" s="26"/>
      <c r="C399" s="27" t="s">
        <v>815</v>
      </c>
      <c r="D399" s="28" t="s">
        <v>713</v>
      </c>
      <c r="E399" s="26" t="s">
        <v>84</v>
      </c>
      <c r="F399" s="29">
        <v>4.5</v>
      </c>
      <c r="G399" s="81">
        <v>2222.78</v>
      </c>
      <c r="H399" s="27" t="s">
        <v>85</v>
      </c>
      <c r="I399" s="27" t="s">
        <v>245</v>
      </c>
      <c r="J399" s="27"/>
      <c r="K399" s="125"/>
      <c r="L399" s="125"/>
      <c r="M399" s="82"/>
      <c r="AA399" s="135">
        <v>561.94758178</v>
      </c>
      <c r="AB399" s="139" t="str">
        <f>VLOOKUP(I399,#REF!,4,0)</f>
        <v>0</v>
      </c>
      <c r="AC399" s="137">
        <f>ROUND(AB399/1.3*1.2644,2)</f>
        <v>0</v>
      </c>
      <c r="AD399" s="137">
        <f>AC399*F399-AA399*F399</f>
        <v>-2528.76411801</v>
      </c>
    </row>
    <row r="400" spans="1:256" customHeight="1" ht="15" hidden="true" outlineLevel="1" s="30" customFormat="1">
      <c r="A400" s="147"/>
      <c r="B400" s="26"/>
      <c r="C400" s="27" t="s">
        <v>816</v>
      </c>
      <c r="D400" s="28" t="s">
        <v>54</v>
      </c>
      <c r="E400" s="26" t="s">
        <v>55</v>
      </c>
      <c r="F400" s="37">
        <v>0.05</v>
      </c>
      <c r="G400" s="87">
        <v>6046.1564773</v>
      </c>
      <c r="H400" s="27"/>
      <c r="I400" s="27"/>
      <c r="J400" s="27"/>
      <c r="K400" s="125"/>
      <c r="L400" s="125"/>
      <c r="M400" s="82"/>
      <c r="AA400" s="135"/>
      <c r="AB400" s="137"/>
      <c r="AC400" s="137"/>
      <c r="AD400" s="137"/>
    </row>
    <row r="401" spans="1:256" customHeight="1" ht="15" hidden="true" outlineLevel="1" s="30" customFormat="1">
      <c r="A401" s="147"/>
      <c r="B401" s="40">
        <v>4</v>
      </c>
      <c r="C401" s="41" t="s">
        <v>817</v>
      </c>
      <c r="D401" s="42" t="s">
        <v>277</v>
      </c>
      <c r="E401" s="41"/>
      <c r="F401" s="43"/>
      <c r="G401" s="88">
        <v>64075.284</v>
      </c>
      <c r="H401" s="44"/>
      <c r="I401" s="45"/>
      <c r="J401" s="45"/>
      <c r="K401" s="128"/>
      <c r="L401" s="129"/>
      <c r="M401" s="89"/>
      <c r="AA401" s="135"/>
      <c r="AB401" s="137"/>
      <c r="AC401" s="137"/>
      <c r="AD401" s="137"/>
    </row>
    <row r="402" spans="1:256" customHeight="1" ht="15" hidden="true" outlineLevel="1" s="30" customFormat="1">
      <c r="A402" s="147"/>
      <c r="B402" s="46">
        <v>5</v>
      </c>
      <c r="C402" s="47" t="s">
        <v>818</v>
      </c>
      <c r="D402" s="48" t="s">
        <v>279</v>
      </c>
      <c r="E402" s="47"/>
      <c r="F402" s="49"/>
      <c r="G402" s="90">
        <v>64075.284</v>
      </c>
      <c r="H402" s="47"/>
      <c r="I402" s="47"/>
      <c r="J402" s="47"/>
      <c r="K402" s="132"/>
      <c r="L402" s="132"/>
      <c r="M402" s="91"/>
      <c r="AA402" s="135"/>
      <c r="AB402" s="137"/>
      <c r="AC402" s="137"/>
      <c r="AD402" s="137"/>
    </row>
    <row r="403" spans="1:256" customHeight="1" ht="15" hidden="true" outlineLevel="1" s="30" customFormat="1">
      <c r="A403" s="147"/>
      <c r="B403" s="26"/>
      <c r="C403" s="27" t="s">
        <v>819</v>
      </c>
      <c r="D403" s="28" t="s">
        <v>820</v>
      </c>
      <c r="E403" s="26" t="s">
        <v>78</v>
      </c>
      <c r="F403" s="29">
        <v>273.26</v>
      </c>
      <c r="G403" s="81">
        <v>3044.12</v>
      </c>
      <c r="H403" s="27" t="s">
        <v>85</v>
      </c>
      <c r="I403" s="27" t="s">
        <v>173</v>
      </c>
      <c r="J403" s="27"/>
      <c r="K403" s="125"/>
      <c r="L403" s="125"/>
      <c r="M403" s="82"/>
      <c r="AA403" s="135">
        <v>11.973948041389</v>
      </c>
      <c r="AB403" s="139" t="str">
        <f>VLOOKUP(I403,#REF!,4,0)</f>
        <v>0</v>
      </c>
      <c r="AC403" s="137">
        <f>ROUND(AB403/1.3*1.2644,2)</f>
        <v>0</v>
      </c>
      <c r="AD403" s="137">
        <f>AC403*F403-AA403*F403</f>
        <v>-3272.00104179</v>
      </c>
    </row>
    <row r="404" spans="1:256" customHeight="1" ht="15" hidden="true" outlineLevel="1" s="30" customFormat="1">
      <c r="A404" s="147"/>
      <c r="B404" s="26"/>
      <c r="C404" s="27" t="s">
        <v>821</v>
      </c>
      <c r="D404" s="28" t="s">
        <v>822</v>
      </c>
      <c r="E404" s="26" t="s">
        <v>84</v>
      </c>
      <c r="F404" s="29">
        <v>127.1</v>
      </c>
      <c r="G404" s="81">
        <v>268.38</v>
      </c>
      <c r="H404" s="27" t="s">
        <v>79</v>
      </c>
      <c r="I404" s="27" t="s">
        <v>823</v>
      </c>
      <c r="J404" s="27"/>
      <c r="K404" s="125"/>
      <c r="L404" s="125"/>
      <c r="M404" s="82"/>
      <c r="AA404" s="135">
        <v>1.9934240759245</v>
      </c>
      <c r="AB404" s="137">
        <v>1.67</v>
      </c>
      <c r="AC404" s="137">
        <f>AB404*1.2644</f>
        <v>2.111548</v>
      </c>
      <c r="AD404" s="137">
        <f>F404*AC404-F404*AA404</f>
        <v>15.01355075</v>
      </c>
    </row>
    <row r="405" spans="1:256" customHeight="1" ht="15" hidden="true" outlineLevel="1" s="30" customFormat="1">
      <c r="A405" s="147"/>
      <c r="B405" s="26"/>
      <c r="C405" s="27" t="s">
        <v>824</v>
      </c>
      <c r="D405" s="28" t="s">
        <v>825</v>
      </c>
      <c r="E405" s="26" t="s">
        <v>84</v>
      </c>
      <c r="F405" s="29">
        <v>331.23</v>
      </c>
      <c r="G405" s="81">
        <v>14421.75</v>
      </c>
      <c r="H405" s="27" t="s">
        <v>85</v>
      </c>
      <c r="I405" s="27" t="s">
        <v>826</v>
      </c>
      <c r="J405" s="27"/>
      <c r="K405" s="125"/>
      <c r="L405" s="125"/>
      <c r="M405" s="82"/>
      <c r="AA405" s="135">
        <v>44.738463651209</v>
      </c>
      <c r="AB405" s="139" t="str">
        <f>VLOOKUP(I405,#REF!,4,0)</f>
        <v>0</v>
      </c>
      <c r="AC405" s="137">
        <f>ROUND(AB405/1.3*1.2644,2)</f>
        <v>0</v>
      </c>
      <c r="AD405" s="137">
        <f>AC405*F405-AA405*F405</f>
        <v>-14818.72131519</v>
      </c>
    </row>
    <row r="406" spans="1:256" customHeight="1" ht="30" hidden="true" outlineLevel="1" s="30" customFormat="1">
      <c r="A406" s="147"/>
      <c r="B406" s="26"/>
      <c r="C406" s="27" t="s">
        <v>827</v>
      </c>
      <c r="D406" s="28" t="s">
        <v>828</v>
      </c>
      <c r="E406" s="26" t="s">
        <v>42</v>
      </c>
      <c r="F406" s="29">
        <v>77.03</v>
      </c>
      <c r="G406" s="81">
        <v>5632.43</v>
      </c>
      <c r="H406" s="27" t="s">
        <v>85</v>
      </c>
      <c r="I406" s="27" t="s">
        <v>829</v>
      </c>
      <c r="J406" s="27"/>
      <c r="K406" s="125"/>
      <c r="L406" s="125"/>
      <c r="M406" s="82"/>
      <c r="AA406" s="135">
        <v>80.673702702583</v>
      </c>
      <c r="AB406" s="139" t="str">
        <f>VLOOKUP(I406,#REF!,4,0)</f>
        <v>0</v>
      </c>
      <c r="AC406" s="137">
        <f>ROUND(AB406/1.3*1.2644,2)</f>
        <v>0</v>
      </c>
      <c r="AD406" s="137">
        <f>AC406*F406-AA406*F406</f>
        <v>-6214.29531918</v>
      </c>
    </row>
    <row r="407" spans="1:256" customHeight="1" ht="45" hidden="true" outlineLevel="1" s="30" customFormat="1">
      <c r="A407" s="147"/>
      <c r="B407" s="26"/>
      <c r="C407" s="27" t="s">
        <v>830</v>
      </c>
      <c r="D407" s="28" t="s">
        <v>175</v>
      </c>
      <c r="E407" s="26" t="s">
        <v>78</v>
      </c>
      <c r="F407" s="29">
        <v>271.9</v>
      </c>
      <c r="G407" s="81">
        <v>1313.28</v>
      </c>
      <c r="H407" s="27" t="s">
        <v>85</v>
      </c>
      <c r="I407" s="27" t="s">
        <v>176</v>
      </c>
      <c r="J407" s="27"/>
      <c r="K407" s="125"/>
      <c r="L407" s="125"/>
      <c r="M407" s="82"/>
      <c r="AA407" s="135">
        <v>5.1909605597278</v>
      </c>
      <c r="AB407" s="139" t="str">
        <f>VLOOKUP(I407,#REF!,4,0)</f>
        <v>0</v>
      </c>
      <c r="AC407" s="137">
        <f>ROUND(AB407/1.3*1.2644,2)</f>
        <v>0</v>
      </c>
      <c r="AD407" s="137">
        <f>AC407*F407-AA407*F407</f>
        <v>-1411.42217619</v>
      </c>
    </row>
    <row r="408" spans="1:256" customHeight="1" ht="15" hidden="true" outlineLevel="1" s="30" customFormat="1">
      <c r="A408" s="147"/>
      <c r="B408" s="26"/>
      <c r="C408" s="27" t="s">
        <v>831</v>
      </c>
      <c r="D408" s="28" t="s">
        <v>735</v>
      </c>
      <c r="E408" s="26" t="s">
        <v>42</v>
      </c>
      <c r="F408" s="29">
        <v>3.02</v>
      </c>
      <c r="G408" s="81">
        <v>158.34</v>
      </c>
      <c r="H408" s="27" t="s">
        <v>85</v>
      </c>
      <c r="I408" s="27" t="s">
        <v>736</v>
      </c>
      <c r="J408" s="27"/>
      <c r="K408" s="125"/>
      <c r="L408" s="125"/>
      <c r="M408" s="82"/>
      <c r="AA408" s="135">
        <v>57.754532304636</v>
      </c>
      <c r="AB408" s="139" t="str">
        <f>VLOOKUP(I408,#REF!,4,0)</f>
        <v>0</v>
      </c>
      <c r="AC408" s="137">
        <f>ROUND(AB408/1.3*1.2644,2)</f>
        <v>0</v>
      </c>
      <c r="AD408" s="137">
        <f>AC408*F408-AA408*F408</f>
        <v>-174.41868756</v>
      </c>
    </row>
    <row r="409" spans="1:256" customHeight="1" ht="15" hidden="true" outlineLevel="1" s="30" customFormat="1">
      <c r="A409" s="147"/>
      <c r="B409" s="26"/>
      <c r="C409" s="27" t="s">
        <v>832</v>
      </c>
      <c r="D409" s="28" t="s">
        <v>738</v>
      </c>
      <c r="E409" s="26" t="s">
        <v>42</v>
      </c>
      <c r="F409" s="29">
        <v>74.01</v>
      </c>
      <c r="G409" s="81">
        <v>4710.74</v>
      </c>
      <c r="H409" s="27" t="s">
        <v>85</v>
      </c>
      <c r="I409" s="27" t="s">
        <v>739</v>
      </c>
      <c r="J409" s="27"/>
      <c r="K409" s="125"/>
      <c r="L409" s="125"/>
      <c r="M409" s="82"/>
      <c r="AA409" s="135">
        <v>67.134521251723</v>
      </c>
      <c r="AB409" s="139" t="str">
        <f>VLOOKUP(I409,#REF!,4,0)</f>
        <v>0</v>
      </c>
      <c r="AC409" s="137">
        <f>ROUND(AB409/1.3*1.2644,2)</f>
        <v>0</v>
      </c>
      <c r="AD409" s="137">
        <f>AC409*F409-AA409*F409</f>
        <v>-4968.62591784</v>
      </c>
    </row>
    <row r="410" spans="1:256" customHeight="1" ht="15" hidden="true" outlineLevel="1" s="30" customFormat="1">
      <c r="A410" s="147"/>
      <c r="B410" s="26"/>
      <c r="C410" s="27" t="s">
        <v>833</v>
      </c>
      <c r="D410" s="28" t="s">
        <v>350</v>
      </c>
      <c r="E410" s="26" t="s">
        <v>47</v>
      </c>
      <c r="F410" s="29">
        <v>6</v>
      </c>
      <c r="G410" s="81">
        <v>292.08</v>
      </c>
      <c r="H410" s="27" t="s">
        <v>85</v>
      </c>
      <c r="I410" s="27" t="s">
        <v>351</v>
      </c>
      <c r="J410" s="27"/>
      <c r="K410" s="125"/>
      <c r="L410" s="125"/>
      <c r="M410" s="82"/>
      <c r="AA410" s="135">
        <v>50.103224665</v>
      </c>
      <c r="AB410" s="139" t="str">
        <f>VLOOKUP(I410,#REF!,4,0)</f>
        <v>0</v>
      </c>
      <c r="AC410" s="137">
        <f>ROUND(AB410/1.3*1.2644,2)</f>
        <v>0</v>
      </c>
      <c r="AD410" s="137">
        <f>AC410*F410-AA410*F410</f>
        <v>-300.61934799</v>
      </c>
    </row>
    <row r="411" spans="1:256" customHeight="1" ht="30" hidden="true" outlineLevel="1" s="30" customFormat="1">
      <c r="A411" s="147"/>
      <c r="B411" s="26"/>
      <c r="C411" s="27" t="s">
        <v>834</v>
      </c>
      <c r="D411" s="28" t="s">
        <v>356</v>
      </c>
      <c r="E411" s="26" t="s">
        <v>47</v>
      </c>
      <c r="F411" s="29">
        <v>6</v>
      </c>
      <c r="G411" s="81">
        <v>31182.96</v>
      </c>
      <c r="H411" s="27" t="s">
        <v>85</v>
      </c>
      <c r="I411" s="27" t="s">
        <v>357</v>
      </c>
      <c r="J411" s="27"/>
      <c r="K411" s="125"/>
      <c r="L411" s="125"/>
      <c r="M411" s="82"/>
      <c r="AA411" s="135">
        <v>5351.08999698</v>
      </c>
      <c r="AB411" s="139" t="str">
        <f>VLOOKUP(I411,#REF!,4,0)</f>
        <v>0</v>
      </c>
      <c r="AC411" s="137">
        <f>ROUND(AB411/1.3*1.2644,2)</f>
        <v>0</v>
      </c>
      <c r="AD411" s="137">
        <f>AC411*F411-AA411*F411</f>
        <v>-32106.53998188</v>
      </c>
    </row>
    <row r="412" spans="1:256" customHeight="1" ht="15" hidden="true" outlineLevel="1" s="30" customFormat="1">
      <c r="A412" s="147"/>
      <c r="B412" s="26"/>
      <c r="C412" s="27" t="s">
        <v>835</v>
      </c>
      <c r="D412" s="28" t="s">
        <v>54</v>
      </c>
      <c r="E412" s="26" t="s">
        <v>55</v>
      </c>
      <c r="F412" s="37">
        <v>0.05</v>
      </c>
      <c r="G412" s="87">
        <v>3051.204</v>
      </c>
      <c r="H412" s="27"/>
      <c r="I412" s="27"/>
      <c r="J412" s="27"/>
      <c r="K412" s="125"/>
      <c r="L412" s="125"/>
      <c r="M412" s="82"/>
      <c r="AA412" s="135"/>
      <c r="AB412" s="137"/>
      <c r="AC412" s="137"/>
      <c r="AD412" s="137"/>
    </row>
    <row r="413" spans="1:256" customHeight="1" ht="15" collapsed="true" s="30" customFormat="1">
      <c r="A413" s="147"/>
      <c r="B413" s="31">
        <v>3</v>
      </c>
      <c r="C413" s="32" t="s">
        <v>836</v>
      </c>
      <c r="D413" s="33" t="s">
        <v>837</v>
      </c>
      <c r="E413" s="32"/>
      <c r="F413" s="34"/>
      <c r="G413" s="83">
        <v>130805.8762353</v>
      </c>
      <c r="H413" s="35"/>
      <c r="I413" s="36"/>
      <c r="J413" s="36"/>
      <c r="K413" s="126"/>
      <c r="L413" s="127"/>
      <c r="M413" s="84"/>
      <c r="AA413" s="135"/>
      <c r="AB413" s="137"/>
      <c r="AC413" s="137"/>
      <c r="AD413" s="137"/>
    </row>
    <row r="414" spans="1:256" customHeight="1" ht="15" hidden="true" outlineLevel="1" s="30" customFormat="1">
      <c r="A414" s="147"/>
      <c r="B414" s="40">
        <v>4</v>
      </c>
      <c r="C414" s="41" t="s">
        <v>838</v>
      </c>
      <c r="D414" s="42" t="s">
        <v>75</v>
      </c>
      <c r="E414" s="41"/>
      <c r="F414" s="43"/>
      <c r="G414" s="88">
        <v>130805.8762353</v>
      </c>
      <c r="H414" s="44"/>
      <c r="I414" s="45"/>
      <c r="J414" s="45"/>
      <c r="K414" s="128"/>
      <c r="L414" s="129"/>
      <c r="M414" s="89"/>
      <c r="AA414" s="135"/>
      <c r="AB414" s="137"/>
      <c r="AC414" s="137"/>
      <c r="AD414" s="137"/>
    </row>
    <row r="415" spans="1:256" customHeight="1" ht="30" hidden="true" outlineLevel="1" s="30" customFormat="1">
      <c r="A415" s="147"/>
      <c r="B415" s="26"/>
      <c r="C415" s="27" t="s">
        <v>839</v>
      </c>
      <c r="D415" s="28" t="s">
        <v>840</v>
      </c>
      <c r="E415" s="26" t="s">
        <v>78</v>
      </c>
      <c r="F415" s="29">
        <v>145.37</v>
      </c>
      <c r="G415" s="81">
        <v>9433.634986</v>
      </c>
      <c r="H415" s="27" t="s">
        <v>152</v>
      </c>
      <c r="I415" s="27" t="s">
        <v>841</v>
      </c>
      <c r="J415" s="27"/>
      <c r="K415" s="125"/>
      <c r="L415" s="125"/>
      <c r="M415" s="82"/>
      <c r="AA415" s="135">
        <v>64.017232214281</v>
      </c>
      <c r="AB415" s="137" t="s">
        <v>144</v>
      </c>
      <c r="AC415" s="137"/>
      <c r="AD415" s="137"/>
    </row>
    <row r="416" spans="1:256" customHeight="1" ht="15" hidden="true" outlineLevel="1" s="30" customFormat="1">
      <c r="A416" s="147"/>
      <c r="B416" s="26"/>
      <c r="C416" s="27" t="s">
        <v>842</v>
      </c>
      <c r="D416" s="28" t="s">
        <v>843</v>
      </c>
      <c r="E416" s="26" t="s">
        <v>84</v>
      </c>
      <c r="F416" s="29">
        <v>24.6</v>
      </c>
      <c r="G416" s="81">
        <v>458.79</v>
      </c>
      <c r="H416" s="27" t="s">
        <v>85</v>
      </c>
      <c r="I416" s="27" t="s">
        <v>844</v>
      </c>
      <c r="J416" s="27"/>
      <c r="K416" s="125"/>
      <c r="L416" s="125"/>
      <c r="M416" s="82"/>
      <c r="AA416" s="135">
        <v>18.154741736585</v>
      </c>
      <c r="AB416" s="139" t="str">
        <f>VLOOKUP(I416,#REF!,4,0)</f>
        <v>0</v>
      </c>
      <c r="AC416" s="137">
        <f>ROUND(AB416/1.3*1.2644,2)</f>
        <v>0</v>
      </c>
      <c r="AD416" s="137">
        <f>AC416*F416-AA416*F416</f>
        <v>-446.60664672</v>
      </c>
    </row>
    <row r="417" spans="1:256" customHeight="1" ht="15" hidden="true" outlineLevel="1" s="30" customFormat="1">
      <c r="A417" s="147"/>
      <c r="B417" s="26"/>
      <c r="C417" s="27" t="s">
        <v>845</v>
      </c>
      <c r="D417" s="28" t="s">
        <v>846</v>
      </c>
      <c r="E417" s="26" t="s">
        <v>78</v>
      </c>
      <c r="F417" s="29">
        <v>0.41</v>
      </c>
      <c r="G417" s="81">
        <v>283.49</v>
      </c>
      <c r="H417" s="27" t="s">
        <v>85</v>
      </c>
      <c r="I417" s="27" t="s">
        <v>847</v>
      </c>
      <c r="J417" s="27"/>
      <c r="K417" s="125"/>
      <c r="L417" s="125"/>
      <c r="M417" s="82"/>
      <c r="AA417" s="135">
        <v>720.23673102439</v>
      </c>
      <c r="AB417" s="139" t="str">
        <f>VLOOKUP(I417,#REF!,4,0)</f>
        <v>0</v>
      </c>
      <c r="AC417" s="137">
        <f>ROUND(AB417/1.3*1.2644,2)</f>
        <v>0</v>
      </c>
      <c r="AD417" s="137">
        <f>AC417*F417-AA417*F417</f>
        <v>-295.29705972</v>
      </c>
    </row>
    <row r="418" spans="1:256" customHeight="1" ht="30" hidden="true" outlineLevel="1" s="30" customFormat="1">
      <c r="A418" s="147"/>
      <c r="B418" s="26"/>
      <c r="C418" s="27" t="s">
        <v>848</v>
      </c>
      <c r="D418" s="28" t="s">
        <v>849</v>
      </c>
      <c r="E418" s="26" t="s">
        <v>84</v>
      </c>
      <c r="F418" s="29">
        <v>124.15</v>
      </c>
      <c r="G418" s="81">
        <v>9025.71</v>
      </c>
      <c r="H418" s="27" t="s">
        <v>85</v>
      </c>
      <c r="I418" s="27" t="s">
        <v>850</v>
      </c>
      <c r="J418" s="27"/>
      <c r="K418" s="125"/>
      <c r="L418" s="125"/>
      <c r="M418" s="82"/>
      <c r="AA418" s="135">
        <v>71.750102820942</v>
      </c>
      <c r="AB418" s="139" t="str">
        <f>VLOOKUP(I418,#REF!,4,0)</f>
        <v>0</v>
      </c>
      <c r="AC418" s="137">
        <f>ROUND(AB418/1.3*1.2644,2)</f>
        <v>0</v>
      </c>
      <c r="AD418" s="137">
        <f>AC418*F418-AA418*F418</f>
        <v>-8907.77526522</v>
      </c>
    </row>
    <row r="419" spans="1:256" customHeight="1" ht="15" hidden="true" outlineLevel="1" s="30" customFormat="1">
      <c r="A419" s="147"/>
      <c r="B419" s="26"/>
      <c r="C419" s="27" t="s">
        <v>851</v>
      </c>
      <c r="D419" s="28" t="s">
        <v>852</v>
      </c>
      <c r="E419" s="26" t="s">
        <v>78</v>
      </c>
      <c r="F419" s="29">
        <v>9.98</v>
      </c>
      <c r="G419" s="81">
        <v>3979.13</v>
      </c>
      <c r="H419" s="27" t="s">
        <v>85</v>
      </c>
      <c r="I419" s="27" t="s">
        <v>200</v>
      </c>
      <c r="J419" s="27"/>
      <c r="K419" s="125"/>
      <c r="L419" s="125"/>
      <c r="M419" s="82"/>
      <c r="AA419" s="135">
        <v>444.84259453707</v>
      </c>
      <c r="AB419" s="139" t="str">
        <f>VLOOKUP(I419,#REF!,4,0)</f>
        <v>0</v>
      </c>
      <c r="AC419" s="137">
        <f>ROUND(AB419/1.3*1.2644,2)</f>
        <v>0</v>
      </c>
      <c r="AD419" s="137">
        <f>AC419*F419-AA419*F419</f>
        <v>-4439.52909348</v>
      </c>
    </row>
    <row r="420" spans="1:256" customHeight="1" ht="15" hidden="true" outlineLevel="1" s="30" customFormat="1">
      <c r="A420" s="147"/>
      <c r="B420" s="26"/>
      <c r="C420" s="27" t="s">
        <v>853</v>
      </c>
      <c r="D420" s="28" t="s">
        <v>88</v>
      </c>
      <c r="E420" s="26" t="s">
        <v>78</v>
      </c>
      <c r="F420" s="29">
        <v>47.64</v>
      </c>
      <c r="G420" s="81">
        <v>23222.59</v>
      </c>
      <c r="H420" s="27" t="s">
        <v>85</v>
      </c>
      <c r="I420" s="27" t="s">
        <v>89</v>
      </c>
      <c r="J420" s="27"/>
      <c r="K420" s="125"/>
      <c r="L420" s="125"/>
      <c r="M420" s="82"/>
      <c r="AA420" s="135">
        <v>543.61793558564</v>
      </c>
      <c r="AB420" s="139" t="str">
        <f>VLOOKUP(I420,#REF!,4,0)</f>
        <v>0</v>
      </c>
      <c r="AC420" s="137">
        <f>ROUND(AB420/1.3*1.2644,2)</f>
        <v>0</v>
      </c>
      <c r="AD420" s="137">
        <f>AC420*F420-AA420*F420</f>
        <v>-25897.9584513</v>
      </c>
    </row>
    <row r="421" spans="1:256" customHeight="1" ht="15" hidden="true" outlineLevel="1" s="30" customFormat="1">
      <c r="A421" s="147"/>
      <c r="B421" s="26"/>
      <c r="C421" s="27" t="s">
        <v>854</v>
      </c>
      <c r="D421" s="28" t="s">
        <v>91</v>
      </c>
      <c r="E421" s="26" t="s">
        <v>78</v>
      </c>
      <c r="F421" s="29">
        <v>47.64</v>
      </c>
      <c r="G421" s="81">
        <v>6922.57</v>
      </c>
      <c r="H421" s="27" t="s">
        <v>85</v>
      </c>
      <c r="I421" s="27" t="s">
        <v>92</v>
      </c>
      <c r="J421" s="27"/>
      <c r="K421" s="125"/>
      <c r="L421" s="125"/>
      <c r="M421" s="82"/>
      <c r="AA421" s="135">
        <v>139.4867070296</v>
      </c>
      <c r="AB421" s="139" t="str">
        <f>VLOOKUP(I421,#REF!,4,0)</f>
        <v>0</v>
      </c>
      <c r="AC421" s="137">
        <f>ROUND(AB421/1.3*1.2644,2)</f>
        <v>0</v>
      </c>
      <c r="AD421" s="137">
        <f>AC421*F421-AA421*F421</f>
        <v>-6645.14672289</v>
      </c>
    </row>
    <row r="422" spans="1:256" customHeight="1" ht="15" hidden="true" outlineLevel="1" s="30" customFormat="1">
      <c r="A422" s="147"/>
      <c r="B422" s="26"/>
      <c r="C422" s="27" t="s">
        <v>855</v>
      </c>
      <c r="D422" s="28" t="s">
        <v>856</v>
      </c>
      <c r="E422" s="26" t="s">
        <v>47</v>
      </c>
      <c r="F422" s="29">
        <v>32</v>
      </c>
      <c r="G422" s="81">
        <v>3199.36</v>
      </c>
      <c r="H422" s="27" t="s">
        <v>85</v>
      </c>
      <c r="I422" s="27" t="s">
        <v>857</v>
      </c>
      <c r="J422" s="27"/>
      <c r="K422" s="125"/>
      <c r="L422" s="125"/>
      <c r="M422" s="82"/>
      <c r="AA422" s="135">
        <v>107.60505607312</v>
      </c>
      <c r="AB422" s="139" t="str">
        <f>VLOOKUP(I422,#REF!,4,0)</f>
        <v>0</v>
      </c>
      <c r="AC422" s="137">
        <f>ROUND(AB422/1.3*1.2644,2)</f>
        <v>0</v>
      </c>
      <c r="AD422" s="137">
        <f>AC422*F422-AA422*F422</f>
        <v>-3443.36179434</v>
      </c>
    </row>
    <row r="423" spans="1:256" customHeight="1" ht="30" hidden="true" outlineLevel="1" s="30" customFormat="1">
      <c r="A423" s="147"/>
      <c r="B423" s="26"/>
      <c r="C423" s="27" t="s">
        <v>858</v>
      </c>
      <c r="D423" s="28" t="s">
        <v>205</v>
      </c>
      <c r="E423" s="26" t="s">
        <v>84</v>
      </c>
      <c r="F423" s="29">
        <v>70.85</v>
      </c>
      <c r="G423" s="81">
        <v>833.12</v>
      </c>
      <c r="H423" s="27" t="s">
        <v>206</v>
      </c>
      <c r="I423" s="27" t="s">
        <v>207</v>
      </c>
      <c r="J423" s="27"/>
      <c r="K423" s="125"/>
      <c r="L423" s="125"/>
      <c r="M423" s="82"/>
      <c r="AA423" s="135">
        <v>11.171301258716</v>
      </c>
      <c r="AB423" s="139" t="str">
        <f>VLOOKUP(I423,#REF!,4,0)</f>
        <v>0</v>
      </c>
      <c r="AC423" s="137" t="str">
        <f>AB423/1.3*1.2644</f>
        <v>0</v>
      </c>
      <c r="AD423" s="137" t="str">
        <f>F423*AC423-F423*AA423</f>
        <v>0</v>
      </c>
    </row>
    <row r="424" spans="1:256" customHeight="1" ht="15" hidden="true" outlineLevel="1" s="30" customFormat="1">
      <c r="A424" s="147"/>
      <c r="B424" s="26"/>
      <c r="C424" s="27" t="s">
        <v>859</v>
      </c>
      <c r="D424" s="28" t="s">
        <v>94</v>
      </c>
      <c r="E424" s="26" t="s">
        <v>95</v>
      </c>
      <c r="F424" s="29">
        <v>6071.41</v>
      </c>
      <c r="G424" s="81">
        <v>66724.8</v>
      </c>
      <c r="H424" s="27" t="s">
        <v>85</v>
      </c>
      <c r="I424" s="27" t="s">
        <v>96</v>
      </c>
      <c r="J424" s="27"/>
      <c r="K424" s="125"/>
      <c r="L424" s="125"/>
      <c r="M424" s="82"/>
      <c r="AA424" s="135">
        <v>11.251512153804</v>
      </c>
      <c r="AB424" s="139" t="str">
        <f>VLOOKUP(I424,#REF!,4,0)</f>
        <v>0</v>
      </c>
      <c r="AC424" s="137">
        <f>ROUND(AB424/1.3*1.2644,2)</f>
        <v>0</v>
      </c>
      <c r="AD424" s="137">
        <f>AC424*F424-AA424*F424</f>
        <v>-68312.54340573</v>
      </c>
    </row>
    <row r="425" spans="1:256" customHeight="1" ht="15" hidden="true" outlineLevel="1" s="30" customFormat="1">
      <c r="A425" s="147"/>
      <c r="B425" s="26"/>
      <c r="C425" s="27" t="s">
        <v>860</v>
      </c>
      <c r="D425" s="28" t="s">
        <v>861</v>
      </c>
      <c r="E425" s="26" t="s">
        <v>78</v>
      </c>
      <c r="F425" s="29">
        <v>4.2</v>
      </c>
      <c r="G425" s="81">
        <v>267.62</v>
      </c>
      <c r="H425" s="27" t="s">
        <v>85</v>
      </c>
      <c r="I425" s="27" t="s">
        <v>862</v>
      </c>
      <c r="J425" s="27"/>
      <c r="K425" s="125"/>
      <c r="L425" s="125"/>
      <c r="M425" s="82"/>
      <c r="AA425" s="135">
        <v>65.086300035714</v>
      </c>
      <c r="AB425" s="139" t="str">
        <f>VLOOKUP(I425,#REF!,4,0)</f>
        <v>0</v>
      </c>
      <c r="AC425" s="137">
        <f>ROUND(AB425/1.3*1.2644,2)</f>
        <v>0</v>
      </c>
      <c r="AD425" s="137">
        <f>AC425*F425-AA425*F425</f>
        <v>-273.36246015</v>
      </c>
    </row>
    <row r="426" spans="1:256" customHeight="1" ht="15" hidden="true" outlineLevel="1" s="30" customFormat="1">
      <c r="A426" s="147"/>
      <c r="B426" s="26"/>
      <c r="C426" s="27" t="s">
        <v>863</v>
      </c>
      <c r="D426" s="28" t="s">
        <v>864</v>
      </c>
      <c r="E426" s="26" t="s">
        <v>78</v>
      </c>
      <c r="F426" s="29">
        <v>3.55</v>
      </c>
      <c r="G426" s="81">
        <v>226.21</v>
      </c>
      <c r="H426" s="27" t="s">
        <v>85</v>
      </c>
      <c r="I426" s="27" t="s">
        <v>862</v>
      </c>
      <c r="J426" s="27"/>
      <c r="K426" s="125"/>
      <c r="L426" s="125"/>
      <c r="M426" s="82"/>
      <c r="AA426" s="135">
        <v>65.087116149296</v>
      </c>
      <c r="AB426" s="139" t="str">
        <f>VLOOKUP(I426,#REF!,4,0)</f>
        <v>0</v>
      </c>
      <c r="AC426" s="137">
        <f>ROUND(AB426/1.3*1.2644,2)</f>
        <v>0</v>
      </c>
      <c r="AD426" s="137">
        <f>AC426*F426-AA426*F426</f>
        <v>-231.05926233</v>
      </c>
    </row>
    <row r="427" spans="1:256" customHeight="1" ht="15" hidden="true" outlineLevel="1" s="30" customFormat="1">
      <c r="A427" s="147"/>
      <c r="B427" s="26"/>
      <c r="C427" s="27" t="s">
        <v>865</v>
      </c>
      <c r="D427" s="28" t="s">
        <v>54</v>
      </c>
      <c r="E427" s="26" t="s">
        <v>55</v>
      </c>
      <c r="F427" s="37">
        <v>0.05</v>
      </c>
      <c r="G427" s="145">
        <v>6228.8512493</v>
      </c>
      <c r="H427" s="27"/>
      <c r="I427" s="27"/>
      <c r="J427" s="27"/>
      <c r="K427" s="125"/>
      <c r="L427" s="125"/>
      <c r="M427" s="82"/>
      <c r="AA427" s="135"/>
      <c r="AB427" s="137"/>
      <c r="AC427" s="137"/>
      <c r="AD427" s="137"/>
    </row>
    <row r="428" spans="1:256" customHeight="1" ht="15" collapsed="true" s="30" customFormat="1">
      <c r="A428" s="147"/>
      <c r="B428" s="31">
        <v>3</v>
      </c>
      <c r="C428" s="32" t="s">
        <v>866</v>
      </c>
      <c r="D428" s="33" t="s">
        <v>867</v>
      </c>
      <c r="E428" s="32"/>
      <c r="F428" s="34"/>
      <c r="G428" s="83">
        <v>5353526.4421884</v>
      </c>
      <c r="H428" s="35"/>
      <c r="I428" s="36"/>
      <c r="J428" s="36"/>
      <c r="K428" s="126"/>
      <c r="L428" s="127"/>
      <c r="M428" s="84"/>
      <c r="AA428" s="135"/>
      <c r="AB428" s="137"/>
      <c r="AC428" s="137"/>
      <c r="AD428" s="137"/>
    </row>
    <row r="429" spans="1:256" customHeight="1" ht="15" hidden="true" outlineLevel="1" s="30" customFormat="1">
      <c r="A429" s="147"/>
      <c r="B429" s="40">
        <v>4</v>
      </c>
      <c r="C429" s="41" t="s">
        <v>868</v>
      </c>
      <c r="D429" s="42" t="s">
        <v>170</v>
      </c>
      <c r="E429" s="41"/>
      <c r="F429" s="43"/>
      <c r="G429" s="88">
        <v>390968.1244014</v>
      </c>
      <c r="H429" s="44"/>
      <c r="I429" s="45"/>
      <c r="J429" s="45"/>
      <c r="K429" s="128"/>
      <c r="L429" s="129"/>
      <c r="M429" s="89"/>
      <c r="AA429" s="135"/>
      <c r="AB429" s="137"/>
      <c r="AC429" s="137"/>
      <c r="AD429" s="137"/>
    </row>
    <row r="430" spans="1:256" customHeight="1" ht="15" hidden="true" outlineLevel="1" s="30" customFormat="1">
      <c r="A430" s="147"/>
      <c r="B430" s="26"/>
      <c r="C430" s="27" t="s">
        <v>869</v>
      </c>
      <c r="D430" s="28" t="s">
        <v>172</v>
      </c>
      <c r="E430" s="26" t="s">
        <v>78</v>
      </c>
      <c r="F430" s="29">
        <v>2259.82</v>
      </c>
      <c r="G430" s="81">
        <v>25174.39</v>
      </c>
      <c r="H430" s="27" t="s">
        <v>85</v>
      </c>
      <c r="I430" s="27" t="s">
        <v>173</v>
      </c>
      <c r="J430" s="27"/>
      <c r="K430" s="125"/>
      <c r="L430" s="125"/>
      <c r="M430" s="82"/>
      <c r="AA430" s="135">
        <v>11.973962658451</v>
      </c>
      <c r="AB430" s="139" t="str">
        <f>VLOOKUP(I430,#REF!,4,0)</f>
        <v>0</v>
      </c>
      <c r="AC430" s="137">
        <f>ROUND(AB430/1.3*1.2644,2)</f>
        <v>0</v>
      </c>
      <c r="AD430" s="137">
        <f>AC430*F430-AA430*F430</f>
        <v>-27059.00029482</v>
      </c>
    </row>
    <row r="431" spans="1:256" customHeight="1" ht="45" hidden="true" outlineLevel="1" s="30" customFormat="1">
      <c r="A431" s="147"/>
      <c r="B431" s="26"/>
      <c r="C431" s="27" t="s">
        <v>870</v>
      </c>
      <c r="D431" s="28" t="s">
        <v>175</v>
      </c>
      <c r="E431" s="26" t="s">
        <v>78</v>
      </c>
      <c r="F431" s="29">
        <v>679.77</v>
      </c>
      <c r="G431" s="81">
        <v>3283.29</v>
      </c>
      <c r="H431" s="27" t="s">
        <v>85</v>
      </c>
      <c r="I431" s="27" t="s">
        <v>176</v>
      </c>
      <c r="J431" s="27"/>
      <c r="K431" s="125"/>
      <c r="L431" s="125"/>
      <c r="M431" s="82"/>
      <c r="AA431" s="135">
        <v>5.190940141136</v>
      </c>
      <c r="AB431" s="139" t="str">
        <f>VLOOKUP(I431,#REF!,4,0)</f>
        <v>0</v>
      </c>
      <c r="AC431" s="137">
        <f>ROUND(AB431/1.3*1.2644,2)</f>
        <v>0</v>
      </c>
      <c r="AD431" s="137">
        <f>AC431*F431-AA431*F431</f>
        <v>-3528.64537974</v>
      </c>
    </row>
    <row r="432" spans="1:256" customHeight="1" ht="30" hidden="true" outlineLevel="1" s="30" customFormat="1">
      <c r="A432" s="147"/>
      <c r="B432" s="26"/>
      <c r="C432" s="27" t="s">
        <v>871</v>
      </c>
      <c r="D432" s="28" t="s">
        <v>178</v>
      </c>
      <c r="E432" s="26" t="s">
        <v>78</v>
      </c>
      <c r="F432" s="29">
        <v>2616.84</v>
      </c>
      <c r="G432" s="81">
        <v>343892.914668</v>
      </c>
      <c r="H432" s="27" t="s">
        <v>152</v>
      </c>
      <c r="I432" s="27" t="s">
        <v>153</v>
      </c>
      <c r="J432" s="27"/>
      <c r="K432" s="125"/>
      <c r="L432" s="125"/>
      <c r="M432" s="82"/>
      <c r="AA432" s="135">
        <v>129.63989605922</v>
      </c>
      <c r="AB432" s="137" t="s">
        <v>144</v>
      </c>
      <c r="AC432" s="137"/>
      <c r="AD432" s="137"/>
    </row>
    <row r="433" spans="1:256" customHeight="1" ht="15" hidden="true" outlineLevel="1" s="30" customFormat="1">
      <c r="A433" s="147"/>
      <c r="B433" s="26"/>
      <c r="C433" s="27" t="s">
        <v>872</v>
      </c>
      <c r="D433" s="28" t="s">
        <v>54</v>
      </c>
      <c r="E433" s="26" t="s">
        <v>55</v>
      </c>
      <c r="F433" s="37">
        <v>0.05</v>
      </c>
      <c r="G433" s="87">
        <v>18617.5297334</v>
      </c>
      <c r="H433" s="27"/>
      <c r="I433" s="27"/>
      <c r="J433" s="27"/>
      <c r="K433" s="125"/>
      <c r="L433" s="125"/>
      <c r="M433" s="82"/>
      <c r="AA433" s="135"/>
      <c r="AB433" s="137"/>
      <c r="AC433" s="137"/>
      <c r="AD433" s="137"/>
    </row>
    <row r="434" spans="1:256" customHeight="1" ht="15" hidden="true" outlineLevel="1" s="30" customFormat="1">
      <c r="A434" s="147"/>
      <c r="B434" s="40">
        <v>4</v>
      </c>
      <c r="C434" s="41" t="s">
        <v>873</v>
      </c>
      <c r="D434" s="42" t="s">
        <v>182</v>
      </c>
      <c r="E434" s="41"/>
      <c r="F434" s="43"/>
      <c r="G434" s="88">
        <v>1391757.755787</v>
      </c>
      <c r="H434" s="44"/>
      <c r="I434" s="45"/>
      <c r="J434" s="45"/>
      <c r="K434" s="128"/>
      <c r="L434" s="129"/>
      <c r="M434" s="89"/>
      <c r="AA434" s="135"/>
      <c r="AB434" s="137"/>
      <c r="AC434" s="137"/>
      <c r="AD434" s="137"/>
    </row>
    <row r="435" spans="1:256" customHeight="1" ht="15.75" hidden="true" outlineLevel="1">
      <c r="A435" s="147"/>
      <c r="B435" s="26"/>
      <c r="C435" s="27" t="s">
        <v>874</v>
      </c>
      <c r="D435" s="28" t="s">
        <v>184</v>
      </c>
      <c r="E435" s="26" t="s">
        <v>42</v>
      </c>
      <c r="F435" s="29">
        <v>1320</v>
      </c>
      <c r="G435" s="81">
        <v>1325483.57694</v>
      </c>
      <c r="H435" s="27" t="s">
        <v>152</v>
      </c>
      <c r="I435" s="27" t="s">
        <v>185</v>
      </c>
      <c r="J435" s="27"/>
      <c r="K435" s="125"/>
      <c r="L435" s="125"/>
      <c r="M435" s="82"/>
      <c r="N435"/>
      <c r="O435"/>
      <c r="P435"/>
      <c r="Q435"/>
      <c r="R435"/>
      <c r="S435"/>
      <c r="T435"/>
      <c r="U435"/>
      <c r="V435"/>
      <c r="W435"/>
      <c r="X435"/>
      <c r="Y435"/>
      <c r="Z435"/>
      <c r="AA435" s="135">
        <v>990.58793847886</v>
      </c>
      <c r="AB435" s="137" t="s">
        <v>144</v>
      </c>
      <c r="AC435" s="135"/>
      <c r="AD435" s="1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c r="CK435"/>
      <c r="CL435"/>
      <c r="CM435"/>
      <c r="CN435"/>
      <c r="CO435"/>
      <c r="CP435"/>
      <c r="CQ435"/>
      <c r="CR435"/>
      <c r="CS435"/>
      <c r="CT435"/>
      <c r="CU435"/>
      <c r="CV435"/>
      <c r="CW435"/>
      <c r="CX435"/>
      <c r="CY435"/>
      <c r="CZ435"/>
      <c r="DA435"/>
      <c r="DB435"/>
      <c r="DC435"/>
      <c r="DD435"/>
      <c r="DE435"/>
      <c r="DF435"/>
      <c r="DG435"/>
      <c r="DH435"/>
      <c r="DI435"/>
      <c r="DJ435"/>
      <c r="DK435"/>
      <c r="DL435"/>
      <c r="DM435"/>
      <c r="DN435"/>
      <c r="DO435"/>
      <c r="DP435"/>
      <c r="DQ435"/>
      <c r="DR435"/>
      <c r="DS435"/>
      <c r="DT435"/>
      <c r="DU435"/>
      <c r="DV435"/>
      <c r="DW435"/>
      <c r="DX435"/>
      <c r="DY435"/>
      <c r="DZ435"/>
      <c r="EA435"/>
      <c r="EB435"/>
      <c r="EC435"/>
      <c r="ED435"/>
      <c r="EE435"/>
      <c r="EF435"/>
      <c r="EG435"/>
      <c r="EH435"/>
      <c r="EI435"/>
      <c r="EJ435"/>
      <c r="EK435"/>
      <c r="EL435"/>
      <c r="EM435"/>
      <c r="EN435"/>
      <c r="EO435"/>
      <c r="EP435"/>
      <c r="EQ435"/>
      <c r="ER435"/>
      <c r="ES435"/>
      <c r="ET435"/>
      <c r="EU435"/>
      <c r="EV435"/>
      <c r="EW435"/>
      <c r="EX435"/>
      <c r="EY435"/>
      <c r="EZ435"/>
      <c r="FA435"/>
      <c r="FB435"/>
      <c r="FC435"/>
      <c r="FD435"/>
      <c r="FE435"/>
      <c r="FF435"/>
      <c r="FG435"/>
      <c r="FH435"/>
      <c r="FI435"/>
      <c r="FJ435"/>
      <c r="FK435"/>
      <c r="FL435"/>
      <c r="FM435"/>
      <c r="FN435"/>
      <c r="FO435"/>
      <c r="FP435"/>
      <c r="FQ435"/>
      <c r="FR435"/>
      <c r="FS435"/>
      <c r="FT435"/>
      <c r="FU435"/>
      <c r="FV435"/>
      <c r="FW435"/>
      <c r="FX435"/>
      <c r="FY435"/>
      <c r="FZ435"/>
      <c r="GA435"/>
      <c r="GB435"/>
      <c r="GC435"/>
      <c r="GD435"/>
      <c r="GE435"/>
      <c r="GF435"/>
      <c r="GG435"/>
      <c r="GH435"/>
      <c r="GI435"/>
      <c r="GJ435"/>
      <c r="GK435"/>
      <c r="GL435"/>
      <c r="GM435"/>
      <c r="GN435"/>
      <c r="GO435"/>
      <c r="GP435"/>
      <c r="GQ435"/>
      <c r="GR435"/>
      <c r="GS435"/>
      <c r="GT435"/>
      <c r="GU435"/>
      <c r="GV435"/>
      <c r="GW435"/>
      <c r="GX435"/>
      <c r="GY435"/>
      <c r="GZ435"/>
      <c r="HA435"/>
      <c r="HB435"/>
      <c r="HC435"/>
      <c r="HD435"/>
      <c r="HE435"/>
      <c r="HF435"/>
      <c r="HG435"/>
      <c r="HH435"/>
      <c r="HI435"/>
      <c r="HJ435"/>
      <c r="HK435"/>
      <c r="HL435"/>
      <c r="HM435"/>
      <c r="HN435"/>
      <c r="HO435"/>
      <c r="HP435"/>
      <c r="HQ435"/>
      <c r="HR435"/>
      <c r="HS435"/>
      <c r="HT435"/>
      <c r="HU435"/>
      <c r="HV435"/>
      <c r="HW435"/>
      <c r="HX435"/>
      <c r="HY435"/>
      <c r="HZ435"/>
      <c r="IA435"/>
      <c r="IB435"/>
      <c r="IC435"/>
      <c r="ID435"/>
      <c r="IE435"/>
      <c r="IF435"/>
      <c r="IG435"/>
      <c r="IH435"/>
      <c r="II435"/>
      <c r="IJ435"/>
      <c r="IK435"/>
      <c r="IL435"/>
      <c r="IM435"/>
      <c r="IN435"/>
      <c r="IO435"/>
      <c r="IP435"/>
      <c r="IQ435"/>
      <c r="IR435"/>
      <c r="IS435"/>
      <c r="IT435"/>
      <c r="IU435"/>
      <c r="IV435"/>
    </row>
    <row r="436" spans="1:256" customHeight="1" ht="15.75" hidden="true" outlineLevel="1">
      <c r="A436" s="147"/>
      <c r="B436" s="26"/>
      <c r="C436" s="27" t="s">
        <v>875</v>
      </c>
      <c r="D436" s="28" t="s">
        <v>54</v>
      </c>
      <c r="E436" s="26" t="s">
        <v>55</v>
      </c>
      <c r="F436" s="37">
        <v>0.05</v>
      </c>
      <c r="G436" s="87">
        <v>66274.178847</v>
      </c>
      <c r="H436" s="27"/>
      <c r="I436" s="27"/>
      <c r="J436" s="27"/>
      <c r="K436" s="125"/>
      <c r="L436" s="125"/>
      <c r="M436" s="82"/>
      <c r="N436"/>
      <c r="O436"/>
      <c r="P436"/>
      <c r="Q436"/>
      <c r="R436"/>
      <c r="S436"/>
      <c r="T436"/>
      <c r="U436"/>
      <c r="V436"/>
      <c r="W436"/>
      <c r="X436"/>
      <c r="Y436"/>
      <c r="Z436"/>
      <c r="AA436" s="135"/>
      <c r="AB436" s="135"/>
      <c r="AC436" s="135"/>
      <c r="AD436" s="135"/>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c r="CK436"/>
      <c r="CL436"/>
      <c r="CM436"/>
      <c r="CN436"/>
      <c r="CO436"/>
      <c r="CP436"/>
      <c r="CQ436"/>
      <c r="CR436"/>
      <c r="CS436"/>
      <c r="CT436"/>
      <c r="CU436"/>
      <c r="CV436"/>
      <c r="CW436"/>
      <c r="CX436"/>
      <c r="CY436"/>
      <c r="CZ436"/>
      <c r="DA436"/>
      <c r="DB436"/>
      <c r="DC436"/>
      <c r="DD436"/>
      <c r="DE436"/>
      <c r="DF436"/>
      <c r="DG436"/>
      <c r="DH436"/>
      <c r="DI436"/>
      <c r="DJ436"/>
      <c r="DK436"/>
      <c r="DL436"/>
      <c r="DM436"/>
      <c r="DN436"/>
      <c r="DO436"/>
      <c r="DP436"/>
      <c r="DQ436"/>
      <c r="DR436"/>
      <c r="DS436"/>
      <c r="DT436"/>
      <c r="DU436"/>
      <c r="DV436"/>
      <c r="DW436"/>
      <c r="DX436"/>
      <c r="DY436"/>
      <c r="DZ436"/>
      <c r="EA436"/>
      <c r="EB436"/>
      <c r="EC436"/>
      <c r="ED436"/>
      <c r="EE436"/>
      <c r="EF436"/>
      <c r="EG436"/>
      <c r="EH436"/>
      <c r="EI436"/>
      <c r="EJ436"/>
      <c r="EK436"/>
      <c r="EL436"/>
      <c r="EM436"/>
      <c r="EN436"/>
      <c r="EO436"/>
      <c r="EP436"/>
      <c r="EQ436"/>
      <c r="ER436"/>
      <c r="ES436"/>
      <c r="ET436"/>
      <c r="EU436"/>
      <c r="EV436"/>
      <c r="EW436"/>
      <c r="EX436"/>
      <c r="EY436"/>
      <c r="EZ436"/>
      <c r="FA436"/>
      <c r="FB436"/>
      <c r="FC436"/>
      <c r="FD436"/>
      <c r="FE436"/>
      <c r="FF436"/>
      <c r="FG436"/>
      <c r="FH436"/>
      <c r="FI436"/>
      <c r="FJ436"/>
      <c r="FK436"/>
      <c r="FL436"/>
      <c r="FM436"/>
      <c r="FN436"/>
      <c r="FO436"/>
      <c r="FP436"/>
      <c r="FQ436"/>
      <c r="FR436"/>
      <c r="FS436"/>
      <c r="FT436"/>
      <c r="FU436"/>
      <c r="FV436"/>
      <c r="FW436"/>
      <c r="FX436"/>
      <c r="FY436"/>
      <c r="FZ436"/>
      <c r="GA436"/>
      <c r="GB436"/>
      <c r="GC436"/>
      <c r="GD436"/>
      <c r="GE436"/>
      <c r="GF436"/>
      <c r="GG436"/>
      <c r="GH436"/>
      <c r="GI436"/>
      <c r="GJ436"/>
      <c r="GK436"/>
      <c r="GL436"/>
      <c r="GM436"/>
      <c r="GN436"/>
      <c r="GO436"/>
      <c r="GP436"/>
      <c r="GQ436"/>
      <c r="GR436"/>
      <c r="GS436"/>
      <c r="GT436"/>
      <c r="GU436"/>
      <c r="GV436"/>
      <c r="GW436"/>
      <c r="GX436"/>
      <c r="GY436"/>
      <c r="GZ436"/>
      <c r="HA436"/>
      <c r="HB436"/>
      <c r="HC436"/>
      <c r="HD436"/>
      <c r="HE436"/>
      <c r="HF436"/>
      <c r="HG436"/>
      <c r="HH436"/>
      <c r="HI436"/>
      <c r="HJ436"/>
      <c r="HK436"/>
      <c r="HL436"/>
      <c r="HM436"/>
      <c r="HN436"/>
      <c r="HO436"/>
      <c r="HP436"/>
      <c r="HQ436"/>
      <c r="HR436"/>
      <c r="HS436"/>
      <c r="HT436"/>
      <c r="HU436"/>
      <c r="HV436"/>
      <c r="HW436"/>
      <c r="HX436"/>
      <c r="HY436"/>
      <c r="HZ436"/>
      <c r="IA436"/>
      <c r="IB436"/>
      <c r="IC436"/>
      <c r="ID436"/>
      <c r="IE436"/>
      <c r="IF436"/>
      <c r="IG436"/>
      <c r="IH436"/>
      <c r="II436"/>
      <c r="IJ436"/>
      <c r="IK436"/>
      <c r="IL436"/>
      <c r="IM436"/>
      <c r="IN436"/>
      <c r="IO436"/>
      <c r="IP436"/>
      <c r="IQ436"/>
      <c r="IR436"/>
      <c r="IS436"/>
      <c r="IT436"/>
      <c r="IU436"/>
      <c r="IV436"/>
    </row>
    <row r="437" spans="1:256" customHeight="1" ht="15.75" hidden="true" outlineLevel="1">
      <c r="A437" s="147"/>
      <c r="B437" s="40">
        <v>4</v>
      </c>
      <c r="C437" s="41" t="s">
        <v>876</v>
      </c>
      <c r="D437" s="42" t="s">
        <v>75</v>
      </c>
      <c r="E437" s="41"/>
      <c r="F437" s="43"/>
      <c r="G437" s="88">
        <v>3570800.562</v>
      </c>
      <c r="H437" s="44"/>
      <c r="I437" s="45"/>
      <c r="J437" s="45"/>
      <c r="K437" s="128"/>
      <c r="L437" s="129"/>
      <c r="M437" s="89"/>
      <c r="N437"/>
      <c r="O437"/>
      <c r="P437"/>
      <c r="Q437"/>
      <c r="R437"/>
      <c r="S437"/>
      <c r="T437"/>
      <c r="U437"/>
      <c r="V437"/>
      <c r="W437"/>
      <c r="X437"/>
      <c r="Y437"/>
      <c r="Z437"/>
      <c r="AA437" s="135"/>
      <c r="AB437" s="135"/>
      <c r="AC437" s="135"/>
      <c r="AD437" s="135"/>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c r="CK437"/>
      <c r="CL437"/>
      <c r="CM437"/>
      <c r="CN437"/>
      <c r="CO437"/>
      <c r="CP437"/>
      <c r="CQ437"/>
      <c r="CR437"/>
      <c r="CS437"/>
      <c r="CT437"/>
      <c r="CU437"/>
      <c r="CV437"/>
      <c r="CW437"/>
      <c r="CX437"/>
      <c r="CY437"/>
      <c r="CZ437"/>
      <c r="DA437"/>
      <c r="DB437"/>
      <c r="DC437"/>
      <c r="DD437"/>
      <c r="DE437"/>
      <c r="DF437"/>
      <c r="DG437"/>
      <c r="DH437"/>
      <c r="DI437"/>
      <c r="DJ437"/>
      <c r="DK437"/>
      <c r="DL437"/>
      <c r="DM437"/>
      <c r="DN437"/>
      <c r="DO437"/>
      <c r="DP437"/>
      <c r="DQ437"/>
      <c r="DR437"/>
      <c r="DS437"/>
      <c r="DT437"/>
      <c r="DU437"/>
      <c r="DV437"/>
      <c r="DW437"/>
      <c r="DX437"/>
      <c r="DY437"/>
      <c r="DZ437"/>
      <c r="EA437"/>
      <c r="EB437"/>
      <c r="EC437"/>
      <c r="ED437"/>
      <c r="EE437"/>
      <c r="EF437"/>
      <c r="EG437"/>
      <c r="EH437"/>
      <c r="EI437"/>
      <c r="EJ437"/>
      <c r="EK437"/>
      <c r="EL437"/>
      <c r="EM437"/>
      <c r="EN437"/>
      <c r="EO437"/>
      <c r="EP437"/>
      <c r="EQ437"/>
      <c r="ER437"/>
      <c r="ES437"/>
      <c r="ET437"/>
      <c r="EU437"/>
      <c r="EV437"/>
      <c r="EW437"/>
      <c r="EX437"/>
      <c r="EY437"/>
      <c r="EZ437"/>
      <c r="FA437"/>
      <c r="FB437"/>
      <c r="FC437"/>
      <c r="FD437"/>
      <c r="FE437"/>
      <c r="FF437"/>
      <c r="FG437"/>
      <c r="FH437"/>
      <c r="FI437"/>
      <c r="FJ437"/>
      <c r="FK437"/>
      <c r="FL437"/>
      <c r="FM437"/>
      <c r="FN437"/>
      <c r="FO437"/>
      <c r="FP437"/>
      <c r="FQ437"/>
      <c r="FR437"/>
      <c r="FS437"/>
      <c r="FT437"/>
      <c r="FU437"/>
      <c r="FV437"/>
      <c r="FW437"/>
      <c r="FX437"/>
      <c r="FY437"/>
      <c r="FZ437"/>
      <c r="GA437"/>
      <c r="GB437"/>
      <c r="GC437"/>
      <c r="GD437"/>
      <c r="GE437"/>
      <c r="GF437"/>
      <c r="GG437"/>
      <c r="GH437"/>
      <c r="GI437"/>
      <c r="GJ437"/>
      <c r="GK437"/>
      <c r="GL437"/>
      <c r="GM437"/>
      <c r="GN437"/>
      <c r="GO437"/>
      <c r="GP437"/>
      <c r="GQ437"/>
      <c r="GR437"/>
      <c r="GS437"/>
      <c r="GT437"/>
      <c r="GU437"/>
      <c r="GV437"/>
      <c r="GW437"/>
      <c r="GX437"/>
      <c r="GY437"/>
      <c r="GZ437"/>
      <c r="HA437"/>
      <c r="HB437"/>
      <c r="HC437"/>
      <c r="HD437"/>
      <c r="HE437"/>
      <c r="HF437"/>
      <c r="HG437"/>
      <c r="HH437"/>
      <c r="HI437"/>
      <c r="HJ437"/>
      <c r="HK437"/>
      <c r="HL437"/>
      <c r="HM437"/>
      <c r="HN437"/>
      <c r="HO437"/>
      <c r="HP437"/>
      <c r="HQ437"/>
      <c r="HR437"/>
      <c r="HS437"/>
      <c r="HT437"/>
      <c r="HU437"/>
      <c r="HV437"/>
      <c r="HW437"/>
      <c r="HX437"/>
      <c r="HY437"/>
      <c r="HZ437"/>
      <c r="IA437"/>
      <c r="IB437"/>
      <c r="IC437"/>
      <c r="ID437"/>
      <c r="IE437"/>
      <c r="IF437"/>
      <c r="IG437"/>
      <c r="IH437"/>
      <c r="II437"/>
      <c r="IJ437"/>
      <c r="IK437"/>
      <c r="IL437"/>
      <c r="IM437"/>
      <c r="IN437"/>
      <c r="IO437"/>
      <c r="IP437"/>
      <c r="IQ437"/>
      <c r="IR437"/>
      <c r="IS437"/>
      <c r="IT437"/>
      <c r="IU437"/>
      <c r="IV437"/>
    </row>
    <row r="438" spans="1:256" customHeight="1" ht="15.75" hidden="true" outlineLevel="1">
      <c r="A438" s="147"/>
      <c r="B438" s="26"/>
      <c r="C438" s="27" t="s">
        <v>877</v>
      </c>
      <c r="D438" s="28" t="s">
        <v>83</v>
      </c>
      <c r="E438" s="26" t="s">
        <v>84</v>
      </c>
      <c r="F438" s="29">
        <v>6165.66</v>
      </c>
      <c r="G438" s="81">
        <v>689444.1</v>
      </c>
      <c r="H438" s="27" t="s">
        <v>85</v>
      </c>
      <c r="I438" s="27" t="s">
        <v>86</v>
      </c>
      <c r="J438" s="27"/>
      <c r="K438" s="125"/>
      <c r="L438" s="125"/>
      <c r="M438" s="82"/>
      <c r="N438"/>
      <c r="O438"/>
      <c r="P438"/>
      <c r="Q438"/>
      <c r="R438"/>
      <c r="S438"/>
      <c r="T438"/>
      <c r="U438"/>
      <c r="V438"/>
      <c r="W438"/>
      <c r="X438"/>
      <c r="Y438"/>
      <c r="Z438"/>
      <c r="AA438" s="135">
        <v>117.19767649115</v>
      </c>
      <c r="AB438" s="139" t="str">
        <f>VLOOKUP(I438,#REF!,4,0)</f>
        <v>0</v>
      </c>
      <c r="AC438" s="137">
        <f>ROUND(AB438/1.3*1.2644,2)</f>
        <v>0</v>
      </c>
      <c r="AD438" s="137">
        <f>AC438*F438-AA438*F438</f>
        <v>-722601.02603442</v>
      </c>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c r="CK438"/>
      <c r="CL438"/>
      <c r="CM438"/>
      <c r="CN438"/>
      <c r="CO438"/>
      <c r="CP438"/>
      <c r="CQ438"/>
      <c r="CR438"/>
      <c r="CS438"/>
      <c r="CT438"/>
      <c r="CU438"/>
      <c r="CV438"/>
      <c r="CW438"/>
      <c r="CX438"/>
      <c r="CY438"/>
      <c r="CZ438"/>
      <c r="DA438"/>
      <c r="DB438"/>
      <c r="DC438"/>
      <c r="DD438"/>
      <c r="DE438"/>
      <c r="DF438"/>
      <c r="DG438"/>
      <c r="DH438"/>
      <c r="DI438"/>
      <c r="DJ438"/>
      <c r="DK438"/>
      <c r="DL438"/>
      <c r="DM438"/>
      <c r="DN438"/>
      <c r="DO438"/>
      <c r="DP438"/>
      <c r="DQ438"/>
      <c r="DR438"/>
      <c r="DS438"/>
      <c r="DT438"/>
      <c r="DU438"/>
      <c r="DV438"/>
      <c r="DW438"/>
      <c r="DX438"/>
      <c r="DY438"/>
      <c r="DZ438"/>
      <c r="EA438"/>
      <c r="EB438"/>
      <c r="EC438"/>
      <c r="ED438"/>
      <c r="EE438"/>
      <c r="EF438"/>
      <c r="EG438"/>
      <c r="EH438"/>
      <c r="EI438"/>
      <c r="EJ438"/>
      <c r="EK438"/>
      <c r="EL438"/>
      <c r="EM438"/>
      <c r="EN438"/>
      <c r="EO438"/>
      <c r="EP438"/>
      <c r="EQ438"/>
      <c r="ER438"/>
      <c r="ES438"/>
      <c r="ET438"/>
      <c r="EU438"/>
      <c r="EV438"/>
      <c r="EW438"/>
      <c r="EX438"/>
      <c r="EY438"/>
      <c r="EZ438"/>
      <c r="FA438"/>
      <c r="FB438"/>
      <c r="FC438"/>
      <c r="FD438"/>
      <c r="FE438"/>
      <c r="FF438"/>
      <c r="FG438"/>
      <c r="FH438"/>
      <c r="FI438"/>
      <c r="FJ438"/>
      <c r="FK438"/>
      <c r="FL438"/>
      <c r="FM438"/>
      <c r="FN438"/>
      <c r="FO438"/>
      <c r="FP438"/>
      <c r="FQ438"/>
      <c r="FR438"/>
      <c r="FS438"/>
      <c r="FT438"/>
      <c r="FU438"/>
      <c r="FV438"/>
      <c r="FW438"/>
      <c r="FX438"/>
      <c r="FY438"/>
      <c r="FZ438"/>
      <c r="GA438"/>
      <c r="GB438"/>
      <c r="GC438"/>
      <c r="GD438"/>
      <c r="GE438"/>
      <c r="GF438"/>
      <c r="GG438"/>
      <c r="GH438"/>
      <c r="GI438"/>
      <c r="GJ438"/>
      <c r="GK438"/>
      <c r="GL438"/>
      <c r="GM438"/>
      <c r="GN438"/>
      <c r="GO438"/>
      <c r="GP438"/>
      <c r="GQ438"/>
      <c r="GR438"/>
      <c r="GS438"/>
      <c r="GT438"/>
      <c r="GU438"/>
      <c r="GV438"/>
      <c r="GW438"/>
      <c r="GX438"/>
      <c r="GY438"/>
      <c r="GZ438"/>
      <c r="HA438"/>
      <c r="HB438"/>
      <c r="HC438"/>
      <c r="HD438"/>
      <c r="HE438"/>
      <c r="HF438"/>
      <c r="HG438"/>
      <c r="HH438"/>
      <c r="HI438"/>
      <c r="HJ438"/>
      <c r="HK438"/>
      <c r="HL438"/>
      <c r="HM438"/>
      <c r="HN438"/>
      <c r="HO438"/>
      <c r="HP438"/>
      <c r="HQ438"/>
      <c r="HR438"/>
      <c r="HS438"/>
      <c r="HT438"/>
      <c r="HU438"/>
      <c r="HV438"/>
      <c r="HW438"/>
      <c r="HX438"/>
      <c r="HY438"/>
      <c r="HZ438"/>
      <c r="IA438"/>
      <c r="IB438"/>
      <c r="IC438"/>
      <c r="ID438"/>
      <c r="IE438"/>
      <c r="IF438"/>
      <c r="IG438"/>
      <c r="IH438"/>
      <c r="II438"/>
      <c r="IJ438"/>
      <c r="IK438"/>
      <c r="IL438"/>
      <c r="IM438"/>
      <c r="IN438"/>
      <c r="IO438"/>
      <c r="IP438"/>
      <c r="IQ438"/>
      <c r="IR438"/>
      <c r="IS438"/>
      <c r="IT438"/>
      <c r="IU438"/>
      <c r="IV438"/>
    </row>
    <row r="439" spans="1:256" customHeight="1" ht="15.75" hidden="true" outlineLevel="1">
      <c r="A439" s="147"/>
      <c r="B439" s="26"/>
      <c r="C439" s="27" t="s">
        <v>878</v>
      </c>
      <c r="D439" s="28" t="s">
        <v>88</v>
      </c>
      <c r="E439" s="26" t="s">
        <v>78</v>
      </c>
      <c r="F439" s="29">
        <v>1585.61</v>
      </c>
      <c r="G439" s="81">
        <v>772921.45</v>
      </c>
      <c r="H439" s="27" t="s">
        <v>85</v>
      </c>
      <c r="I439" s="27" t="s">
        <v>89</v>
      </c>
      <c r="J439" s="27"/>
      <c r="K439" s="125"/>
      <c r="L439" s="125"/>
      <c r="M439" s="82"/>
      <c r="N439"/>
      <c r="O439"/>
      <c r="P439"/>
      <c r="Q439"/>
      <c r="R439"/>
      <c r="S439"/>
      <c r="T439"/>
      <c r="U439"/>
      <c r="V439"/>
      <c r="W439"/>
      <c r="X439"/>
      <c r="Y439"/>
      <c r="Z439"/>
      <c r="AA439" s="135">
        <v>543.61794121948</v>
      </c>
      <c r="AB439" s="139" t="str">
        <f>VLOOKUP(I439,#REF!,4,0)</f>
        <v>0</v>
      </c>
      <c r="AC439" s="137">
        <f>ROUND(AB439/1.3*1.2644,2)</f>
        <v>0</v>
      </c>
      <c r="AD439" s="137">
        <f>AC439*F439-AA439*F439</f>
        <v>-861966.04377702</v>
      </c>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c r="CK439"/>
      <c r="CL439"/>
      <c r="CM439"/>
      <c r="CN439"/>
      <c r="CO439"/>
      <c r="CP439"/>
      <c r="CQ439"/>
      <c r="CR439"/>
      <c r="CS439"/>
      <c r="CT439"/>
      <c r="CU439"/>
      <c r="CV439"/>
      <c r="CW439"/>
      <c r="CX439"/>
      <c r="CY439"/>
      <c r="CZ439"/>
      <c r="DA439"/>
      <c r="DB439"/>
      <c r="DC439"/>
      <c r="DD439"/>
      <c r="DE439"/>
      <c r="DF439"/>
      <c r="DG439"/>
      <c r="DH439"/>
      <c r="DI439"/>
      <c r="DJ439"/>
      <c r="DK439"/>
      <c r="DL439"/>
      <c r="DM439"/>
      <c r="DN439"/>
      <c r="DO439"/>
      <c r="DP439"/>
      <c r="DQ439"/>
      <c r="DR439"/>
      <c r="DS439"/>
      <c r="DT439"/>
      <c r="DU439"/>
      <c r="DV439"/>
      <c r="DW439"/>
      <c r="DX439"/>
      <c r="DY439"/>
      <c r="DZ439"/>
      <c r="EA439"/>
      <c r="EB439"/>
      <c r="EC439"/>
      <c r="ED439"/>
      <c r="EE439"/>
      <c r="EF439"/>
      <c r="EG439"/>
      <c r="EH439"/>
      <c r="EI439"/>
      <c r="EJ439"/>
      <c r="EK439"/>
      <c r="EL439"/>
      <c r="EM439"/>
      <c r="EN439"/>
      <c r="EO439"/>
      <c r="EP439"/>
      <c r="EQ439"/>
      <c r="ER439"/>
      <c r="ES439"/>
      <c r="ET439"/>
      <c r="EU439"/>
      <c r="EV439"/>
      <c r="EW439"/>
      <c r="EX439"/>
      <c r="EY439"/>
      <c r="EZ439"/>
      <c r="FA439"/>
      <c r="FB439"/>
      <c r="FC439"/>
      <c r="FD439"/>
      <c r="FE439"/>
      <c r="FF439"/>
      <c r="FG439"/>
      <c r="FH439"/>
      <c r="FI439"/>
      <c r="FJ439"/>
      <c r="FK439"/>
      <c r="FL439"/>
      <c r="FM439"/>
      <c r="FN439"/>
      <c r="FO439"/>
      <c r="FP439"/>
      <c r="FQ439"/>
      <c r="FR439"/>
      <c r="FS439"/>
      <c r="FT439"/>
      <c r="FU439"/>
      <c r="FV439"/>
      <c r="FW439"/>
      <c r="FX439"/>
      <c r="FY439"/>
      <c r="FZ439"/>
      <c r="GA439"/>
      <c r="GB439"/>
      <c r="GC439"/>
      <c r="GD439"/>
      <c r="GE439"/>
      <c r="GF439"/>
      <c r="GG439"/>
      <c r="GH439"/>
      <c r="GI439"/>
      <c r="GJ439"/>
      <c r="GK439"/>
      <c r="GL439"/>
      <c r="GM439"/>
      <c r="GN439"/>
      <c r="GO439"/>
      <c r="GP439"/>
      <c r="GQ439"/>
      <c r="GR439"/>
      <c r="GS439"/>
      <c r="GT439"/>
      <c r="GU439"/>
      <c r="GV439"/>
      <c r="GW439"/>
      <c r="GX439"/>
      <c r="GY439"/>
      <c r="GZ439"/>
      <c r="HA439"/>
      <c r="HB439"/>
      <c r="HC439"/>
      <c r="HD439"/>
      <c r="HE439"/>
      <c r="HF439"/>
      <c r="HG439"/>
      <c r="HH439"/>
      <c r="HI439"/>
      <c r="HJ439"/>
      <c r="HK439"/>
      <c r="HL439"/>
      <c r="HM439"/>
      <c r="HN439"/>
      <c r="HO439"/>
      <c r="HP439"/>
      <c r="HQ439"/>
      <c r="HR439"/>
      <c r="HS439"/>
      <c r="HT439"/>
      <c r="HU439"/>
      <c r="HV439"/>
      <c r="HW439"/>
      <c r="HX439"/>
      <c r="HY439"/>
      <c r="HZ439"/>
      <c r="IA439"/>
      <c r="IB439"/>
      <c r="IC439"/>
      <c r="ID439"/>
      <c r="IE439"/>
      <c r="IF439"/>
      <c r="IG439"/>
      <c r="IH439"/>
      <c r="II439"/>
      <c r="IJ439"/>
      <c r="IK439"/>
      <c r="IL439"/>
      <c r="IM439"/>
      <c r="IN439"/>
      <c r="IO439"/>
      <c r="IP439"/>
      <c r="IQ439"/>
      <c r="IR439"/>
      <c r="IS439"/>
      <c r="IT439"/>
      <c r="IU439"/>
      <c r="IV439"/>
    </row>
    <row r="440" spans="1:256" customHeight="1" ht="15.75" hidden="true" outlineLevel="1">
      <c r="A440" s="147"/>
      <c r="B440" s="26"/>
      <c r="C440" s="27" t="s">
        <v>879</v>
      </c>
      <c r="D440" s="28" t="s">
        <v>91</v>
      </c>
      <c r="E440" s="26" t="s">
        <v>78</v>
      </c>
      <c r="F440" s="29">
        <v>1585.61</v>
      </c>
      <c r="G440" s="81">
        <v>230404.99</v>
      </c>
      <c r="H440" s="27" t="s">
        <v>85</v>
      </c>
      <c r="I440" s="27" t="s">
        <v>92</v>
      </c>
      <c r="J440" s="27"/>
      <c r="K440" s="125"/>
      <c r="L440" s="125"/>
      <c r="M440" s="82"/>
      <c r="N440"/>
      <c r="O440"/>
      <c r="P440"/>
      <c r="Q440"/>
      <c r="R440"/>
      <c r="S440"/>
      <c r="T440"/>
      <c r="U440"/>
      <c r="V440"/>
      <c r="W440"/>
      <c r="X440"/>
      <c r="Y440"/>
      <c r="Z440"/>
      <c r="AA440" s="135">
        <v>139.48664148405</v>
      </c>
      <c r="AB440" s="139" t="str">
        <f>VLOOKUP(I440,#REF!,4,0)</f>
        <v>0</v>
      </c>
      <c r="AC440" s="137">
        <f>ROUND(AB440/1.3*1.2644,2)</f>
        <v>0</v>
      </c>
      <c r="AD440" s="137">
        <f>AC440*F440-AA440*F440</f>
        <v>-221171.41360353</v>
      </c>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c r="CK440"/>
      <c r="CL440"/>
      <c r="CM440"/>
      <c r="CN440"/>
      <c r="CO440"/>
      <c r="CP440"/>
      <c r="CQ440"/>
      <c r="CR440"/>
      <c r="CS440"/>
      <c r="CT440"/>
      <c r="CU440"/>
      <c r="CV440"/>
      <c r="CW440"/>
      <c r="CX440"/>
      <c r="CY440"/>
      <c r="CZ440"/>
      <c r="DA440"/>
      <c r="DB440"/>
      <c r="DC440"/>
      <c r="DD440"/>
      <c r="DE440"/>
      <c r="DF440"/>
      <c r="DG440"/>
      <c r="DH440"/>
      <c r="DI440"/>
      <c r="DJ440"/>
      <c r="DK440"/>
      <c r="DL440"/>
      <c r="DM440"/>
      <c r="DN440"/>
      <c r="DO440"/>
      <c r="DP440"/>
      <c r="DQ440"/>
      <c r="DR440"/>
      <c r="DS440"/>
      <c r="DT440"/>
      <c r="DU440"/>
      <c r="DV440"/>
      <c r="DW440"/>
      <c r="DX440"/>
      <c r="DY440"/>
      <c r="DZ440"/>
      <c r="EA440"/>
      <c r="EB440"/>
      <c r="EC440"/>
      <c r="ED440"/>
      <c r="EE440"/>
      <c r="EF440"/>
      <c r="EG440"/>
      <c r="EH440"/>
      <c r="EI440"/>
      <c r="EJ440"/>
      <c r="EK440"/>
      <c r="EL440"/>
      <c r="EM440"/>
      <c r="EN440"/>
      <c r="EO440"/>
      <c r="EP440"/>
      <c r="EQ440"/>
      <c r="ER440"/>
      <c r="ES440"/>
      <c r="ET440"/>
      <c r="EU440"/>
      <c r="EV440"/>
      <c r="EW440"/>
      <c r="EX440"/>
      <c r="EY440"/>
      <c r="EZ440"/>
      <c r="FA440"/>
      <c r="FB440"/>
      <c r="FC440"/>
      <c r="FD440"/>
      <c r="FE440"/>
      <c r="FF440"/>
      <c r="FG440"/>
      <c r="FH440"/>
      <c r="FI440"/>
      <c r="FJ440"/>
      <c r="FK440"/>
      <c r="FL440"/>
      <c r="FM440"/>
      <c r="FN440"/>
      <c r="FO440"/>
      <c r="FP440"/>
      <c r="FQ440"/>
      <c r="FR440"/>
      <c r="FS440"/>
      <c r="FT440"/>
      <c r="FU440"/>
      <c r="FV440"/>
      <c r="FW440"/>
      <c r="FX440"/>
      <c r="FY440"/>
      <c r="FZ440"/>
      <c r="GA440"/>
      <c r="GB440"/>
      <c r="GC440"/>
      <c r="GD440"/>
      <c r="GE440"/>
      <c r="GF440"/>
      <c r="GG440"/>
      <c r="GH440"/>
      <c r="GI440"/>
      <c r="GJ440"/>
      <c r="GK440"/>
      <c r="GL440"/>
      <c r="GM440"/>
      <c r="GN440"/>
      <c r="GO440"/>
      <c r="GP440"/>
      <c r="GQ440"/>
      <c r="GR440"/>
      <c r="GS440"/>
      <c r="GT440"/>
      <c r="GU440"/>
      <c r="GV440"/>
      <c r="GW440"/>
      <c r="GX440"/>
      <c r="GY440"/>
      <c r="GZ440"/>
      <c r="HA440"/>
      <c r="HB440"/>
      <c r="HC440"/>
      <c r="HD440"/>
      <c r="HE440"/>
      <c r="HF440"/>
      <c r="HG440"/>
      <c r="HH440"/>
      <c r="HI440"/>
      <c r="HJ440"/>
      <c r="HK440"/>
      <c r="HL440"/>
      <c r="HM440"/>
      <c r="HN440"/>
      <c r="HO440"/>
      <c r="HP440"/>
      <c r="HQ440"/>
      <c r="HR440"/>
      <c r="HS440"/>
      <c r="HT440"/>
      <c r="HU440"/>
      <c r="HV440"/>
      <c r="HW440"/>
      <c r="HX440"/>
      <c r="HY440"/>
      <c r="HZ440"/>
      <c r="IA440"/>
      <c r="IB440"/>
      <c r="IC440"/>
      <c r="ID440"/>
      <c r="IE440"/>
      <c r="IF440"/>
      <c r="IG440"/>
      <c r="IH440"/>
      <c r="II440"/>
      <c r="IJ440"/>
      <c r="IK440"/>
      <c r="IL440"/>
      <c r="IM440"/>
      <c r="IN440"/>
      <c r="IO440"/>
      <c r="IP440"/>
      <c r="IQ440"/>
      <c r="IR440"/>
      <c r="IS440"/>
      <c r="IT440"/>
      <c r="IU440"/>
      <c r="IV440"/>
    </row>
    <row r="441" spans="1:256" customHeight="1" ht="15.75" hidden="true" outlineLevel="1">
      <c r="A441" s="147"/>
      <c r="B441" s="26"/>
      <c r="C441" s="27" t="s">
        <v>880</v>
      </c>
      <c r="D441" s="28" t="s">
        <v>94</v>
      </c>
      <c r="E441" s="26" t="s">
        <v>95</v>
      </c>
      <c r="F441" s="29">
        <v>147584.55</v>
      </c>
      <c r="G441" s="81">
        <v>1621954.2</v>
      </c>
      <c r="H441" s="27" t="s">
        <v>85</v>
      </c>
      <c r="I441" s="27" t="s">
        <v>96</v>
      </c>
      <c r="J441" s="27"/>
      <c r="K441" s="125"/>
      <c r="L441" s="125"/>
      <c r="M441" s="82"/>
      <c r="N441"/>
      <c r="O441"/>
      <c r="P441"/>
      <c r="Q441"/>
      <c r="R441"/>
      <c r="S441"/>
      <c r="T441"/>
      <c r="U441"/>
      <c r="V441"/>
      <c r="W441"/>
      <c r="X441"/>
      <c r="Y441"/>
      <c r="Z441"/>
      <c r="AA441" s="135">
        <v>11.251512086102</v>
      </c>
      <c r="AB441" s="139" t="str">
        <f>VLOOKUP(I441,#REF!,4,0)</f>
        <v>0</v>
      </c>
      <c r="AC441" s="137">
        <f>ROUND(AB441/1.3*1.2644,2)</f>
        <v>0</v>
      </c>
      <c r="AD441" s="137">
        <f>AC441*F441-AA441*F441</f>
        <v>-1660549.3480469</v>
      </c>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c r="CK441"/>
      <c r="CL441"/>
      <c r="CM441"/>
      <c r="CN441"/>
      <c r="CO441"/>
      <c r="CP441"/>
      <c r="CQ441"/>
      <c r="CR441"/>
      <c r="CS441"/>
      <c r="CT441"/>
      <c r="CU441"/>
      <c r="CV441"/>
      <c r="CW441"/>
      <c r="CX441"/>
      <c r="CY441"/>
      <c r="CZ441"/>
      <c r="DA441"/>
      <c r="DB441"/>
      <c r="DC441"/>
      <c r="DD441"/>
      <c r="DE441"/>
      <c r="DF441"/>
      <c r="DG441"/>
      <c r="DH441"/>
      <c r="DI441"/>
      <c r="DJ441"/>
      <c r="DK441"/>
      <c r="DL441"/>
      <c r="DM441"/>
      <c r="DN441"/>
      <c r="DO441"/>
      <c r="DP441"/>
      <c r="DQ441"/>
      <c r="DR441"/>
      <c r="DS441"/>
      <c r="DT441"/>
      <c r="DU441"/>
      <c r="DV441"/>
      <c r="DW441"/>
      <c r="DX441"/>
      <c r="DY441"/>
      <c r="DZ441"/>
      <c r="EA441"/>
      <c r="EB441"/>
      <c r="EC441"/>
      <c r="ED441"/>
      <c r="EE441"/>
      <c r="EF441"/>
      <c r="EG441"/>
      <c r="EH441"/>
      <c r="EI441"/>
      <c r="EJ441"/>
      <c r="EK441"/>
      <c r="EL441"/>
      <c r="EM441"/>
      <c r="EN441"/>
      <c r="EO441"/>
      <c r="EP441"/>
      <c r="EQ441"/>
      <c r="ER441"/>
      <c r="ES441"/>
      <c r="ET441"/>
      <c r="EU441"/>
      <c r="EV441"/>
      <c r="EW441"/>
      <c r="EX441"/>
      <c r="EY441"/>
      <c r="EZ441"/>
      <c r="FA441"/>
      <c r="FB441"/>
      <c r="FC441"/>
      <c r="FD441"/>
      <c r="FE441"/>
      <c r="FF441"/>
      <c r="FG441"/>
      <c r="FH441"/>
      <c r="FI441"/>
      <c r="FJ441"/>
      <c r="FK441"/>
      <c r="FL441"/>
      <c r="FM441"/>
      <c r="FN441"/>
      <c r="FO441"/>
      <c r="FP441"/>
      <c r="FQ441"/>
      <c r="FR441"/>
      <c r="FS441"/>
      <c r="FT441"/>
      <c r="FU441"/>
      <c r="FV441"/>
      <c r="FW441"/>
      <c r="FX441"/>
      <c r="FY441"/>
      <c r="FZ441"/>
      <c r="GA441"/>
      <c r="GB441"/>
      <c r="GC441"/>
      <c r="GD441"/>
      <c r="GE441"/>
      <c r="GF441"/>
      <c r="GG441"/>
      <c r="GH441"/>
      <c r="GI441"/>
      <c r="GJ441"/>
      <c r="GK441"/>
      <c r="GL441"/>
      <c r="GM441"/>
      <c r="GN441"/>
      <c r="GO441"/>
      <c r="GP441"/>
      <c r="GQ441"/>
      <c r="GR441"/>
      <c r="GS441"/>
      <c r="GT441"/>
      <c r="GU441"/>
      <c r="GV441"/>
      <c r="GW441"/>
      <c r="GX441"/>
      <c r="GY441"/>
      <c r="GZ441"/>
      <c r="HA441"/>
      <c r="HB441"/>
      <c r="HC441"/>
      <c r="HD441"/>
      <c r="HE441"/>
      <c r="HF441"/>
      <c r="HG441"/>
      <c r="HH441"/>
      <c r="HI441"/>
      <c r="HJ441"/>
      <c r="HK441"/>
      <c r="HL441"/>
      <c r="HM441"/>
      <c r="HN441"/>
      <c r="HO441"/>
      <c r="HP441"/>
      <c r="HQ441"/>
      <c r="HR441"/>
      <c r="HS441"/>
      <c r="HT441"/>
      <c r="HU441"/>
      <c r="HV441"/>
      <c r="HW441"/>
      <c r="HX441"/>
      <c r="HY441"/>
      <c r="HZ441"/>
      <c r="IA441"/>
      <c r="IB441"/>
      <c r="IC441"/>
      <c r="ID441"/>
      <c r="IE441"/>
      <c r="IF441"/>
      <c r="IG441"/>
      <c r="IH441"/>
      <c r="II441"/>
      <c r="IJ441"/>
      <c r="IK441"/>
      <c r="IL441"/>
      <c r="IM441"/>
      <c r="IN441"/>
      <c r="IO441"/>
      <c r="IP441"/>
      <c r="IQ441"/>
      <c r="IR441"/>
      <c r="IS441"/>
      <c r="IT441"/>
      <c r="IU441"/>
      <c r="IV441"/>
    </row>
    <row r="442" spans="1:256" customHeight="1" ht="15.75" hidden="true" outlineLevel="1">
      <c r="A442" s="147"/>
      <c r="B442" s="26"/>
      <c r="C442" s="27" t="s">
        <v>881</v>
      </c>
      <c r="D442" s="28" t="s">
        <v>199</v>
      </c>
      <c r="E442" s="26" t="s">
        <v>78</v>
      </c>
      <c r="F442" s="29">
        <v>33.95</v>
      </c>
      <c r="G442" s="81">
        <v>13536.2</v>
      </c>
      <c r="H442" s="27" t="s">
        <v>85</v>
      </c>
      <c r="I442" s="27" t="s">
        <v>200</v>
      </c>
      <c r="J442" s="27"/>
      <c r="K442" s="125"/>
      <c r="L442" s="125"/>
      <c r="M442" s="82"/>
      <c r="N442"/>
      <c r="O442"/>
      <c r="P442"/>
      <c r="Q442"/>
      <c r="R442"/>
      <c r="S442"/>
      <c r="T442"/>
      <c r="U442"/>
      <c r="V442"/>
      <c r="W442"/>
      <c r="X442"/>
      <c r="Y442"/>
      <c r="Z442"/>
      <c r="AA442" s="135">
        <v>444.84273694197</v>
      </c>
      <c r="AB442" s="139" t="str">
        <f>VLOOKUP(I442,#REF!,4,0)</f>
        <v>0</v>
      </c>
      <c r="AC442" s="137">
        <f>ROUND(AB442/1.3*1.2644,2)</f>
        <v>0</v>
      </c>
      <c r="AD442" s="137">
        <f>AC442*F442-AA442*F442</f>
        <v>-15102.41091918</v>
      </c>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c r="CK442"/>
      <c r="CL442"/>
      <c r="CM442"/>
      <c r="CN442"/>
      <c r="CO442"/>
      <c r="CP442"/>
      <c r="CQ442"/>
      <c r="CR442"/>
      <c r="CS442"/>
      <c r="CT442"/>
      <c r="CU442"/>
      <c r="CV442"/>
      <c r="CW442"/>
      <c r="CX442"/>
      <c r="CY442"/>
      <c r="CZ442"/>
      <c r="DA442"/>
      <c r="DB442"/>
      <c r="DC442"/>
      <c r="DD442"/>
      <c r="DE442"/>
      <c r="DF442"/>
      <c r="DG442"/>
      <c r="DH442"/>
      <c r="DI442"/>
      <c r="DJ442"/>
      <c r="DK442"/>
      <c r="DL442"/>
      <c r="DM442"/>
      <c r="DN442"/>
      <c r="DO442"/>
      <c r="DP442"/>
      <c r="DQ442"/>
      <c r="DR442"/>
      <c r="DS442"/>
      <c r="DT442"/>
      <c r="DU442"/>
      <c r="DV442"/>
      <c r="DW442"/>
      <c r="DX442"/>
      <c r="DY442"/>
      <c r="DZ442"/>
      <c r="EA442"/>
      <c r="EB442"/>
      <c r="EC442"/>
      <c r="ED442"/>
      <c r="EE442"/>
      <c r="EF442"/>
      <c r="EG442"/>
      <c r="EH442"/>
      <c r="EI442"/>
      <c r="EJ442"/>
      <c r="EK442"/>
      <c r="EL442"/>
      <c r="EM442"/>
      <c r="EN442"/>
      <c r="EO442"/>
      <c r="EP442"/>
      <c r="EQ442"/>
      <c r="ER442"/>
      <c r="ES442"/>
      <c r="ET442"/>
      <c r="EU442"/>
      <c r="EV442"/>
      <c r="EW442"/>
      <c r="EX442"/>
      <c r="EY442"/>
      <c r="EZ442"/>
      <c r="FA442"/>
      <c r="FB442"/>
      <c r="FC442"/>
      <c r="FD442"/>
      <c r="FE442"/>
      <c r="FF442"/>
      <c r="FG442"/>
      <c r="FH442"/>
      <c r="FI442"/>
      <c r="FJ442"/>
      <c r="FK442"/>
      <c r="FL442"/>
      <c r="FM442"/>
      <c r="FN442"/>
      <c r="FO442"/>
      <c r="FP442"/>
      <c r="FQ442"/>
      <c r="FR442"/>
      <c r="FS442"/>
      <c r="FT442"/>
      <c r="FU442"/>
      <c r="FV442"/>
      <c r="FW442"/>
      <c r="FX442"/>
      <c r="FY442"/>
      <c r="FZ442"/>
      <c r="GA442"/>
      <c r="GB442"/>
      <c r="GC442"/>
      <c r="GD442"/>
      <c r="GE442"/>
      <c r="GF442"/>
      <c r="GG442"/>
      <c r="GH442"/>
      <c r="GI442"/>
      <c r="GJ442"/>
      <c r="GK442"/>
      <c r="GL442"/>
      <c r="GM442"/>
      <c r="GN442"/>
      <c r="GO442"/>
      <c r="GP442"/>
      <c r="GQ442"/>
      <c r="GR442"/>
      <c r="GS442"/>
      <c r="GT442"/>
      <c r="GU442"/>
      <c r="GV442"/>
      <c r="GW442"/>
      <c r="GX442"/>
      <c r="GY442"/>
      <c r="GZ442"/>
      <c r="HA442"/>
      <c r="HB442"/>
      <c r="HC442"/>
      <c r="HD442"/>
      <c r="HE442"/>
      <c r="HF442"/>
      <c r="HG442"/>
      <c r="HH442"/>
      <c r="HI442"/>
      <c r="HJ442"/>
      <c r="HK442"/>
      <c r="HL442"/>
      <c r="HM442"/>
      <c r="HN442"/>
      <c r="HO442"/>
      <c r="HP442"/>
      <c r="HQ442"/>
      <c r="HR442"/>
      <c r="HS442"/>
      <c r="HT442"/>
      <c r="HU442"/>
      <c r="HV442"/>
      <c r="HW442"/>
      <c r="HX442"/>
      <c r="HY442"/>
      <c r="HZ442"/>
      <c r="IA442"/>
      <c r="IB442"/>
      <c r="IC442"/>
      <c r="ID442"/>
      <c r="IE442"/>
      <c r="IF442"/>
      <c r="IG442"/>
      <c r="IH442"/>
      <c r="II442"/>
      <c r="IJ442"/>
      <c r="IK442"/>
      <c r="IL442"/>
      <c r="IM442"/>
      <c r="IN442"/>
      <c r="IO442"/>
      <c r="IP442"/>
      <c r="IQ442"/>
      <c r="IR442"/>
      <c r="IS442"/>
      <c r="IT442"/>
      <c r="IU442"/>
      <c r="IV442"/>
    </row>
    <row r="443" spans="1:256" customHeight="1" ht="30" hidden="true" outlineLevel="1">
      <c r="A443" s="147"/>
      <c r="B443" s="26"/>
      <c r="C443" s="27" t="s">
        <v>882</v>
      </c>
      <c r="D443" s="28" t="s">
        <v>205</v>
      </c>
      <c r="E443" s="26" t="s">
        <v>84</v>
      </c>
      <c r="F443" s="29">
        <v>6165.66</v>
      </c>
      <c r="G443" s="81">
        <v>72501.5</v>
      </c>
      <c r="H443" s="27" t="s">
        <v>206</v>
      </c>
      <c r="I443" s="27" t="s">
        <v>207</v>
      </c>
      <c r="J443" s="27"/>
      <c r="K443" s="125"/>
      <c r="L443" s="125"/>
      <c r="M443" s="82"/>
      <c r="N443"/>
      <c r="O443"/>
      <c r="P443"/>
      <c r="Q443"/>
      <c r="R443"/>
      <c r="S443"/>
      <c r="T443"/>
      <c r="U443"/>
      <c r="V443"/>
      <c r="W443"/>
      <c r="X443"/>
      <c r="Y443"/>
      <c r="Z443"/>
      <c r="AA443" s="135">
        <v>11.171240535962</v>
      </c>
      <c r="AB443" s="139" t="str">
        <f>VLOOKUP(I443,#REF!,4,0)</f>
        <v>0</v>
      </c>
      <c r="AC443" s="137" t="str">
        <f>AB443/1.3*1.2644</f>
        <v>0</v>
      </c>
      <c r="AD443" s="137" t="str">
        <f>F443*AC443-F443*AA443</f>
        <v>0</v>
      </c>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c r="CK443"/>
      <c r="CL443"/>
      <c r="CM443"/>
      <c r="CN443"/>
      <c r="CO443"/>
      <c r="CP443"/>
      <c r="CQ443"/>
      <c r="CR443"/>
      <c r="CS443"/>
      <c r="CT443"/>
      <c r="CU443"/>
      <c r="CV443"/>
      <c r="CW443"/>
      <c r="CX443"/>
      <c r="CY443"/>
      <c r="CZ443"/>
      <c r="DA443"/>
      <c r="DB443"/>
      <c r="DC443"/>
      <c r="DD443"/>
      <c r="DE443"/>
      <c r="DF443"/>
      <c r="DG443"/>
      <c r="DH443"/>
      <c r="DI443"/>
      <c r="DJ443"/>
      <c r="DK443"/>
      <c r="DL443"/>
      <c r="DM443"/>
      <c r="DN443"/>
      <c r="DO443"/>
      <c r="DP443"/>
      <c r="DQ443"/>
      <c r="DR443"/>
      <c r="DS443"/>
      <c r="DT443"/>
      <c r="DU443"/>
      <c r="DV443"/>
      <c r="DW443"/>
      <c r="DX443"/>
      <c r="DY443"/>
      <c r="DZ443"/>
      <c r="EA443"/>
      <c r="EB443"/>
      <c r="EC443"/>
      <c r="ED443"/>
      <c r="EE443"/>
      <c r="EF443"/>
      <c r="EG443"/>
      <c r="EH443"/>
      <c r="EI443"/>
      <c r="EJ443"/>
      <c r="EK443"/>
      <c r="EL443"/>
      <c r="EM443"/>
      <c r="EN443"/>
      <c r="EO443"/>
      <c r="EP443"/>
      <c r="EQ443"/>
      <c r="ER443"/>
      <c r="ES443"/>
      <c r="ET443"/>
      <c r="EU443"/>
      <c r="EV443"/>
      <c r="EW443"/>
      <c r="EX443"/>
      <c r="EY443"/>
      <c r="EZ443"/>
      <c r="FA443"/>
      <c r="FB443"/>
      <c r="FC443"/>
      <c r="FD443"/>
      <c r="FE443"/>
      <c r="FF443"/>
      <c r="FG443"/>
      <c r="FH443"/>
      <c r="FI443"/>
      <c r="FJ443"/>
      <c r="FK443"/>
      <c r="FL443"/>
      <c r="FM443"/>
      <c r="FN443"/>
      <c r="FO443"/>
      <c r="FP443"/>
      <c r="FQ443"/>
      <c r="FR443"/>
      <c r="FS443"/>
      <c r="FT443"/>
      <c r="FU443"/>
      <c r="FV443"/>
      <c r="FW443"/>
      <c r="FX443"/>
      <c r="FY443"/>
      <c r="FZ443"/>
      <c r="GA443"/>
      <c r="GB443"/>
      <c r="GC443"/>
      <c r="GD443"/>
      <c r="GE443"/>
      <c r="GF443"/>
      <c r="GG443"/>
      <c r="GH443"/>
      <c r="GI443"/>
      <c r="GJ443"/>
      <c r="GK443"/>
      <c r="GL443"/>
      <c r="GM443"/>
      <c r="GN443"/>
      <c r="GO443"/>
      <c r="GP443"/>
      <c r="GQ443"/>
      <c r="GR443"/>
      <c r="GS443"/>
      <c r="GT443"/>
      <c r="GU443"/>
      <c r="GV443"/>
      <c r="GW443"/>
      <c r="GX443"/>
      <c r="GY443"/>
      <c r="GZ443"/>
      <c r="HA443"/>
      <c r="HB443"/>
      <c r="HC443"/>
      <c r="HD443"/>
      <c r="HE443"/>
      <c r="HF443"/>
      <c r="HG443"/>
      <c r="HH443"/>
      <c r="HI443"/>
      <c r="HJ443"/>
      <c r="HK443"/>
      <c r="HL443"/>
      <c r="HM443"/>
      <c r="HN443"/>
      <c r="HO443"/>
      <c r="HP443"/>
      <c r="HQ443"/>
      <c r="HR443"/>
      <c r="HS443"/>
      <c r="HT443"/>
      <c r="HU443"/>
      <c r="HV443"/>
      <c r="HW443"/>
      <c r="HX443"/>
      <c r="HY443"/>
      <c r="HZ443"/>
      <c r="IA443"/>
      <c r="IB443"/>
      <c r="IC443"/>
      <c r="ID443"/>
      <c r="IE443"/>
      <c r="IF443"/>
      <c r="IG443"/>
      <c r="IH443"/>
      <c r="II443"/>
      <c r="IJ443"/>
      <c r="IK443"/>
      <c r="IL443"/>
      <c r="IM443"/>
      <c r="IN443"/>
      <c r="IO443"/>
      <c r="IP443"/>
      <c r="IQ443"/>
      <c r="IR443"/>
      <c r="IS443"/>
      <c r="IT443"/>
      <c r="IU443"/>
      <c r="IV443"/>
    </row>
    <row r="444" spans="1:256" customHeight="1" ht="15.75" hidden="true" outlineLevel="1">
      <c r="A444" s="147"/>
      <c r="B444" s="26"/>
      <c r="C444" s="27" t="s">
        <v>883</v>
      </c>
      <c r="D444" s="28" t="s">
        <v>54</v>
      </c>
      <c r="E444" s="26" t="s">
        <v>55</v>
      </c>
      <c r="F444" s="37">
        <v>0.05</v>
      </c>
      <c r="G444" s="87">
        <v>170038.122</v>
      </c>
      <c r="H444" s="27"/>
      <c r="I444" s="27"/>
      <c r="J444" s="27"/>
      <c r="K444" s="125"/>
      <c r="L444" s="125"/>
      <c r="M444" s="82"/>
      <c r="N444"/>
      <c r="O444"/>
      <c r="P444"/>
      <c r="Q444"/>
      <c r="R444"/>
      <c r="S444"/>
      <c r="T444"/>
      <c r="U444"/>
      <c r="V444"/>
      <c r="W444"/>
      <c r="X444"/>
      <c r="Y444"/>
      <c r="Z444"/>
      <c r="AA444" s="135"/>
      <c r="AB444" s="135"/>
      <c r="AC444" s="135"/>
      <c r="AD444" s="135"/>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c r="CK444"/>
      <c r="CL444"/>
      <c r="CM444"/>
      <c r="CN444"/>
      <c r="CO444"/>
      <c r="CP444"/>
      <c r="CQ444"/>
      <c r="CR444"/>
      <c r="CS444"/>
      <c r="CT444"/>
      <c r="CU444"/>
      <c r="CV444"/>
      <c r="CW444"/>
      <c r="CX444"/>
      <c r="CY444"/>
      <c r="CZ444"/>
      <c r="DA444"/>
      <c r="DB444"/>
      <c r="DC444"/>
      <c r="DD444"/>
      <c r="DE444"/>
      <c r="DF444"/>
      <c r="DG444"/>
      <c r="DH444"/>
      <c r="DI444"/>
      <c r="DJ444"/>
      <c r="DK444"/>
      <c r="DL444"/>
      <c r="DM444"/>
      <c r="DN444"/>
      <c r="DO444"/>
      <c r="DP444"/>
      <c r="DQ444"/>
      <c r="DR444"/>
      <c r="DS444"/>
      <c r="DT444"/>
      <c r="DU444"/>
      <c r="DV444"/>
      <c r="DW444"/>
      <c r="DX444"/>
      <c r="DY444"/>
      <c r="DZ444"/>
      <c r="EA444"/>
      <c r="EB444"/>
      <c r="EC444"/>
      <c r="ED444"/>
      <c r="EE444"/>
      <c r="EF444"/>
      <c r="EG444"/>
      <c r="EH444"/>
      <c r="EI444"/>
      <c r="EJ444"/>
      <c r="EK444"/>
      <c r="EL444"/>
      <c r="EM444"/>
      <c r="EN444"/>
      <c r="EO444"/>
      <c r="EP444"/>
      <c r="EQ444"/>
      <c r="ER444"/>
      <c r="ES444"/>
      <c r="ET444"/>
      <c r="EU444"/>
      <c r="EV444"/>
      <c r="EW444"/>
      <c r="EX444"/>
      <c r="EY444"/>
      <c r="EZ444"/>
      <c r="FA444"/>
      <c r="FB444"/>
      <c r="FC444"/>
      <c r="FD444"/>
      <c r="FE444"/>
      <c r="FF444"/>
      <c r="FG444"/>
      <c r="FH444"/>
      <c r="FI444"/>
      <c r="FJ444"/>
      <c r="FK444"/>
      <c r="FL444"/>
      <c r="FM444"/>
      <c r="FN444"/>
      <c r="FO444"/>
      <c r="FP444"/>
      <c r="FQ444"/>
      <c r="FR444"/>
      <c r="FS444"/>
      <c r="FT444"/>
      <c r="FU444"/>
      <c r="FV444"/>
      <c r="FW444"/>
      <c r="FX444"/>
      <c r="FY444"/>
      <c r="FZ444"/>
      <c r="GA444"/>
      <c r="GB444"/>
      <c r="GC444"/>
      <c r="GD444"/>
      <c r="GE444"/>
      <c r="GF444"/>
      <c r="GG444"/>
      <c r="GH444"/>
      <c r="GI444"/>
      <c r="GJ444"/>
      <c r="GK444"/>
      <c r="GL444"/>
      <c r="GM444"/>
      <c r="GN444"/>
      <c r="GO444"/>
      <c r="GP444"/>
      <c r="GQ444"/>
      <c r="GR444"/>
      <c r="GS444"/>
      <c r="GT444"/>
      <c r="GU444"/>
      <c r="GV444"/>
      <c r="GW444"/>
      <c r="GX444"/>
      <c r="GY444"/>
      <c r="GZ444"/>
      <c r="HA444"/>
      <c r="HB444"/>
      <c r="HC444"/>
      <c r="HD444"/>
      <c r="HE444"/>
      <c r="HF444"/>
      <c r="HG444"/>
      <c r="HH444"/>
      <c r="HI444"/>
      <c r="HJ444"/>
      <c r="HK444"/>
      <c r="HL444"/>
      <c r="HM444"/>
      <c r="HN444"/>
      <c r="HO444"/>
      <c r="HP444"/>
      <c r="HQ444"/>
      <c r="HR444"/>
      <c r="HS444"/>
      <c r="HT444"/>
      <c r="HU444"/>
      <c r="HV444"/>
      <c r="HW444"/>
      <c r="HX444"/>
      <c r="HY444"/>
      <c r="HZ444"/>
      <c r="IA444"/>
      <c r="IB444"/>
      <c r="IC444"/>
      <c r="ID444"/>
      <c r="IE444"/>
      <c r="IF444"/>
      <c r="IG444"/>
      <c r="IH444"/>
      <c r="II444"/>
      <c r="IJ444"/>
      <c r="IK444"/>
      <c r="IL444"/>
      <c r="IM444"/>
      <c r="IN444"/>
      <c r="IO444"/>
      <c r="IP444"/>
      <c r="IQ444"/>
      <c r="IR444"/>
      <c r="IS444"/>
      <c r="IT444"/>
      <c r="IU444"/>
      <c r="IV444"/>
    </row>
    <row r="445" spans="1:256" customHeight="1" ht="15.75" collapsed="true">
      <c r="A445" s="147"/>
      <c r="B445" s="31">
        <v>3</v>
      </c>
      <c r="C445" s="32" t="s">
        <v>884</v>
      </c>
      <c r="D445" s="33" t="s">
        <v>885</v>
      </c>
      <c r="E445" s="32"/>
      <c r="F445" s="34"/>
      <c r="G445" s="83">
        <v>523838.9156511</v>
      </c>
      <c r="H445" s="35"/>
      <c r="I445" s="36"/>
      <c r="J445" s="36"/>
      <c r="K445" s="126"/>
      <c r="L445" s="127"/>
      <c r="M445" s="84"/>
      <c r="N445"/>
      <c r="O445"/>
      <c r="P445"/>
      <c r="Q445"/>
      <c r="R445"/>
      <c r="S445"/>
      <c r="T445"/>
      <c r="U445"/>
      <c r="V445"/>
      <c r="W445"/>
      <c r="X445"/>
      <c r="Y445"/>
      <c r="Z445"/>
      <c r="AA445" s="135"/>
      <c r="AB445" s="135"/>
      <c r="AC445" s="135"/>
      <c r="AD445" s="13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c r="CK445"/>
      <c r="CL445"/>
      <c r="CM445"/>
      <c r="CN445"/>
      <c r="CO445"/>
      <c r="CP445"/>
      <c r="CQ445"/>
      <c r="CR445"/>
      <c r="CS445"/>
      <c r="CT445"/>
      <c r="CU445"/>
      <c r="CV445"/>
      <c r="CW445"/>
      <c r="CX445"/>
      <c r="CY445"/>
      <c r="CZ445"/>
      <c r="DA445"/>
      <c r="DB445"/>
      <c r="DC445"/>
      <c r="DD445"/>
      <c r="DE445"/>
      <c r="DF445"/>
      <c r="DG445"/>
      <c r="DH445"/>
      <c r="DI445"/>
      <c r="DJ445"/>
      <c r="DK445"/>
      <c r="DL445"/>
      <c r="DM445"/>
      <c r="DN445"/>
      <c r="DO445"/>
      <c r="DP445"/>
      <c r="DQ445"/>
      <c r="DR445"/>
      <c r="DS445"/>
      <c r="DT445"/>
      <c r="DU445"/>
      <c r="DV445"/>
      <c r="DW445"/>
      <c r="DX445"/>
      <c r="DY445"/>
      <c r="DZ445"/>
      <c r="EA445"/>
      <c r="EB445"/>
      <c r="EC445"/>
      <c r="ED445"/>
      <c r="EE445"/>
      <c r="EF445"/>
      <c r="EG445"/>
      <c r="EH445"/>
      <c r="EI445"/>
      <c r="EJ445"/>
      <c r="EK445"/>
      <c r="EL445"/>
      <c r="EM445"/>
      <c r="EN445"/>
      <c r="EO445"/>
      <c r="EP445"/>
      <c r="EQ445"/>
      <c r="ER445"/>
      <c r="ES445"/>
      <c r="ET445"/>
      <c r="EU445"/>
      <c r="EV445"/>
      <c r="EW445"/>
      <c r="EX445"/>
      <c r="EY445"/>
      <c r="EZ445"/>
      <c r="FA445"/>
      <c r="FB445"/>
      <c r="FC445"/>
      <c r="FD445"/>
      <c r="FE445"/>
      <c r="FF445"/>
      <c r="FG445"/>
      <c r="FH445"/>
      <c r="FI445"/>
      <c r="FJ445"/>
      <c r="FK445"/>
      <c r="FL445"/>
      <c r="FM445"/>
      <c r="FN445"/>
      <c r="FO445"/>
      <c r="FP445"/>
      <c r="FQ445"/>
      <c r="FR445"/>
      <c r="FS445"/>
      <c r="FT445"/>
      <c r="FU445"/>
      <c r="FV445"/>
      <c r="FW445"/>
      <c r="FX445"/>
      <c r="FY445"/>
      <c r="FZ445"/>
      <c r="GA445"/>
      <c r="GB445"/>
      <c r="GC445"/>
      <c r="GD445"/>
      <c r="GE445"/>
      <c r="GF445"/>
      <c r="GG445"/>
      <c r="GH445"/>
      <c r="GI445"/>
      <c r="GJ445"/>
      <c r="GK445"/>
      <c r="GL445"/>
      <c r="GM445"/>
      <c r="GN445"/>
      <c r="GO445"/>
      <c r="GP445"/>
      <c r="GQ445"/>
      <c r="GR445"/>
      <c r="GS445"/>
      <c r="GT445"/>
      <c r="GU445"/>
      <c r="GV445"/>
      <c r="GW445"/>
      <c r="GX445"/>
      <c r="GY445"/>
      <c r="GZ445"/>
      <c r="HA445"/>
      <c r="HB445"/>
      <c r="HC445"/>
      <c r="HD445"/>
      <c r="HE445"/>
      <c r="HF445"/>
      <c r="HG445"/>
      <c r="HH445"/>
      <c r="HI445"/>
      <c r="HJ445"/>
      <c r="HK445"/>
      <c r="HL445"/>
      <c r="HM445"/>
      <c r="HN445"/>
      <c r="HO445"/>
      <c r="HP445"/>
      <c r="HQ445"/>
      <c r="HR445"/>
      <c r="HS445"/>
      <c r="HT445"/>
      <c r="HU445"/>
      <c r="HV445"/>
      <c r="HW445"/>
      <c r="HX445"/>
      <c r="HY445"/>
      <c r="HZ445"/>
      <c r="IA445"/>
      <c r="IB445"/>
      <c r="IC445"/>
      <c r="ID445"/>
      <c r="IE445"/>
      <c r="IF445"/>
      <c r="IG445"/>
      <c r="IH445"/>
      <c r="II445"/>
      <c r="IJ445"/>
      <c r="IK445"/>
      <c r="IL445"/>
      <c r="IM445"/>
      <c r="IN445"/>
      <c r="IO445"/>
      <c r="IP445"/>
      <c r="IQ445"/>
      <c r="IR445"/>
      <c r="IS445"/>
      <c r="IT445"/>
      <c r="IU445"/>
      <c r="IV445"/>
    </row>
    <row r="446" spans="1:256" customHeight="1" ht="15.75" hidden="true" outlineLevel="1">
      <c r="A446" s="147"/>
      <c r="B446" s="40">
        <v>4</v>
      </c>
      <c r="C446" s="41" t="s">
        <v>886</v>
      </c>
      <c r="D446" s="42" t="s">
        <v>170</v>
      </c>
      <c r="E446" s="41"/>
      <c r="F446" s="43"/>
      <c r="G446" s="88">
        <v>34798.6393503</v>
      </c>
      <c r="H446" s="44"/>
      <c r="I446" s="45"/>
      <c r="J446" s="45"/>
      <c r="K446" s="128"/>
      <c r="L446" s="129"/>
      <c r="M446" s="89"/>
      <c r="N446"/>
      <c r="O446"/>
      <c r="P446"/>
      <c r="Q446"/>
      <c r="R446"/>
      <c r="S446"/>
      <c r="T446"/>
      <c r="U446"/>
      <c r="V446"/>
      <c r="W446"/>
      <c r="X446"/>
      <c r="Y446"/>
      <c r="Z446"/>
      <c r="AA446" s="135"/>
      <c r="AB446" s="135"/>
      <c r="AC446" s="135"/>
      <c r="AD446" s="135"/>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c r="CK446"/>
      <c r="CL446"/>
      <c r="CM446"/>
      <c r="CN446"/>
      <c r="CO446"/>
      <c r="CP446"/>
      <c r="CQ446"/>
      <c r="CR446"/>
      <c r="CS446"/>
      <c r="CT446"/>
      <c r="CU446"/>
      <c r="CV446"/>
      <c r="CW446"/>
      <c r="CX446"/>
      <c r="CY446"/>
      <c r="CZ446"/>
      <c r="DA446"/>
      <c r="DB446"/>
      <c r="DC446"/>
      <c r="DD446"/>
      <c r="DE446"/>
      <c r="DF446"/>
      <c r="DG446"/>
      <c r="DH446"/>
      <c r="DI446"/>
      <c r="DJ446"/>
      <c r="DK446"/>
      <c r="DL446"/>
      <c r="DM446"/>
      <c r="DN446"/>
      <c r="DO446"/>
      <c r="DP446"/>
      <c r="DQ446"/>
      <c r="DR446"/>
      <c r="DS446"/>
      <c r="DT446"/>
      <c r="DU446"/>
      <c r="DV446"/>
      <c r="DW446"/>
      <c r="DX446"/>
      <c r="DY446"/>
      <c r="DZ446"/>
      <c r="EA446"/>
      <c r="EB446"/>
      <c r="EC446"/>
      <c r="ED446"/>
      <c r="EE446"/>
      <c r="EF446"/>
      <c r="EG446"/>
      <c r="EH446"/>
      <c r="EI446"/>
      <c r="EJ446"/>
      <c r="EK446"/>
      <c r="EL446"/>
      <c r="EM446"/>
      <c r="EN446"/>
      <c r="EO446"/>
      <c r="EP446"/>
      <c r="EQ446"/>
      <c r="ER446"/>
      <c r="ES446"/>
      <c r="ET446"/>
      <c r="EU446"/>
      <c r="EV446"/>
      <c r="EW446"/>
      <c r="EX446"/>
      <c r="EY446"/>
      <c r="EZ446"/>
      <c r="FA446"/>
      <c r="FB446"/>
      <c r="FC446"/>
      <c r="FD446"/>
      <c r="FE446"/>
      <c r="FF446"/>
      <c r="FG446"/>
      <c r="FH446"/>
      <c r="FI446"/>
      <c r="FJ446"/>
      <c r="FK446"/>
      <c r="FL446"/>
      <c r="FM446"/>
      <c r="FN446"/>
      <c r="FO446"/>
      <c r="FP446"/>
      <c r="FQ446"/>
      <c r="FR446"/>
      <c r="FS446"/>
      <c r="FT446"/>
      <c r="FU446"/>
      <c r="FV446"/>
      <c r="FW446"/>
      <c r="FX446"/>
      <c r="FY446"/>
      <c r="FZ446"/>
      <c r="GA446"/>
      <c r="GB446"/>
      <c r="GC446"/>
      <c r="GD446"/>
      <c r="GE446"/>
      <c r="GF446"/>
      <c r="GG446"/>
      <c r="GH446"/>
      <c r="GI446"/>
      <c r="GJ446"/>
      <c r="GK446"/>
      <c r="GL446"/>
      <c r="GM446"/>
      <c r="GN446"/>
      <c r="GO446"/>
      <c r="GP446"/>
      <c r="GQ446"/>
      <c r="GR446"/>
      <c r="GS446"/>
      <c r="GT446"/>
      <c r="GU446"/>
      <c r="GV446"/>
      <c r="GW446"/>
      <c r="GX446"/>
      <c r="GY446"/>
      <c r="GZ446"/>
      <c r="HA446"/>
      <c r="HB446"/>
      <c r="HC446"/>
      <c r="HD446"/>
      <c r="HE446"/>
      <c r="HF446"/>
      <c r="HG446"/>
      <c r="HH446"/>
      <c r="HI446"/>
      <c r="HJ446"/>
      <c r="HK446"/>
      <c r="HL446"/>
      <c r="HM446"/>
      <c r="HN446"/>
      <c r="HO446"/>
      <c r="HP446"/>
      <c r="HQ446"/>
      <c r="HR446"/>
      <c r="HS446"/>
      <c r="HT446"/>
      <c r="HU446"/>
      <c r="HV446"/>
      <c r="HW446"/>
      <c r="HX446"/>
      <c r="HY446"/>
      <c r="HZ446"/>
      <c r="IA446"/>
      <c r="IB446"/>
      <c r="IC446"/>
      <c r="ID446"/>
      <c r="IE446"/>
      <c r="IF446"/>
      <c r="IG446"/>
      <c r="IH446"/>
      <c r="II446"/>
      <c r="IJ446"/>
      <c r="IK446"/>
      <c r="IL446"/>
      <c r="IM446"/>
      <c r="IN446"/>
      <c r="IO446"/>
      <c r="IP446"/>
      <c r="IQ446"/>
      <c r="IR446"/>
      <c r="IS446"/>
      <c r="IT446"/>
      <c r="IU446"/>
      <c r="IV446"/>
    </row>
    <row r="447" spans="1:256" customHeight="1" ht="15.75" hidden="true" outlineLevel="1">
      <c r="A447" s="147"/>
      <c r="B447" s="26"/>
      <c r="C447" s="27" t="s">
        <v>887</v>
      </c>
      <c r="D447" s="28" t="s">
        <v>172</v>
      </c>
      <c r="E447" s="26" t="s">
        <v>78</v>
      </c>
      <c r="F447" s="29">
        <v>300.05</v>
      </c>
      <c r="G447" s="81">
        <v>3342.56</v>
      </c>
      <c r="H447" s="27" t="s">
        <v>85</v>
      </c>
      <c r="I447" s="27" t="s">
        <v>173</v>
      </c>
      <c r="J447" s="27"/>
      <c r="K447" s="125"/>
      <c r="L447" s="125"/>
      <c r="M447" s="82"/>
      <c r="N447"/>
      <c r="O447"/>
      <c r="P447"/>
      <c r="Q447"/>
      <c r="R447"/>
      <c r="S447"/>
      <c r="T447"/>
      <c r="U447"/>
      <c r="V447"/>
      <c r="W447"/>
      <c r="X447"/>
      <c r="Y447"/>
      <c r="Z447"/>
      <c r="AA447" s="135">
        <v>11.973964163706</v>
      </c>
      <c r="AB447" s="139" t="str">
        <f>VLOOKUP(I447,#REF!,4,0)</f>
        <v>0</v>
      </c>
      <c r="AC447" s="137">
        <f>ROUND(AB447/1.3*1.2644,2)</f>
        <v>0</v>
      </c>
      <c r="AD447" s="137">
        <f>AC447*F447-AA447*F447</f>
        <v>-3592.78794732</v>
      </c>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c r="CK447"/>
      <c r="CL447"/>
      <c r="CM447"/>
      <c r="CN447"/>
      <c r="CO447"/>
      <c r="CP447"/>
      <c r="CQ447"/>
      <c r="CR447"/>
      <c r="CS447"/>
      <c r="CT447"/>
      <c r="CU447"/>
      <c r="CV447"/>
      <c r="CW447"/>
      <c r="CX447"/>
      <c r="CY447"/>
      <c r="CZ447"/>
      <c r="DA447"/>
      <c r="DB447"/>
      <c r="DC447"/>
      <c r="DD447"/>
      <c r="DE447"/>
      <c r="DF447"/>
      <c r="DG447"/>
      <c r="DH447"/>
      <c r="DI447"/>
      <c r="DJ447"/>
      <c r="DK447"/>
      <c r="DL447"/>
      <c r="DM447"/>
      <c r="DN447"/>
      <c r="DO447"/>
      <c r="DP447"/>
      <c r="DQ447"/>
      <c r="DR447"/>
      <c r="DS447"/>
      <c r="DT447"/>
      <c r="DU447"/>
      <c r="DV447"/>
      <c r="DW447"/>
      <c r="DX447"/>
      <c r="DY447"/>
      <c r="DZ447"/>
      <c r="EA447"/>
      <c r="EB447"/>
      <c r="EC447"/>
      <c r="ED447"/>
      <c r="EE447"/>
      <c r="EF447"/>
      <c r="EG447"/>
      <c r="EH447"/>
      <c r="EI447"/>
      <c r="EJ447"/>
      <c r="EK447"/>
      <c r="EL447"/>
      <c r="EM447"/>
      <c r="EN447"/>
      <c r="EO447"/>
      <c r="EP447"/>
      <c r="EQ447"/>
      <c r="ER447"/>
      <c r="ES447"/>
      <c r="ET447"/>
      <c r="EU447"/>
      <c r="EV447"/>
      <c r="EW447"/>
      <c r="EX447"/>
      <c r="EY447"/>
      <c r="EZ447"/>
      <c r="FA447"/>
      <c r="FB447"/>
      <c r="FC447"/>
      <c r="FD447"/>
      <c r="FE447"/>
      <c r="FF447"/>
      <c r="FG447"/>
      <c r="FH447"/>
      <c r="FI447"/>
      <c r="FJ447"/>
      <c r="FK447"/>
      <c r="FL447"/>
      <c r="FM447"/>
      <c r="FN447"/>
      <c r="FO447"/>
      <c r="FP447"/>
      <c r="FQ447"/>
      <c r="FR447"/>
      <c r="FS447"/>
      <c r="FT447"/>
      <c r="FU447"/>
      <c r="FV447"/>
      <c r="FW447"/>
      <c r="FX447"/>
      <c r="FY447"/>
      <c r="FZ447"/>
      <c r="GA447"/>
      <c r="GB447"/>
      <c r="GC447"/>
      <c r="GD447"/>
      <c r="GE447"/>
      <c r="GF447"/>
      <c r="GG447"/>
      <c r="GH447"/>
      <c r="GI447"/>
      <c r="GJ447"/>
      <c r="GK447"/>
      <c r="GL447"/>
      <c r="GM447"/>
      <c r="GN447"/>
      <c r="GO447"/>
      <c r="GP447"/>
      <c r="GQ447"/>
      <c r="GR447"/>
      <c r="GS447"/>
      <c r="GT447"/>
      <c r="GU447"/>
      <c r="GV447"/>
      <c r="GW447"/>
      <c r="GX447"/>
      <c r="GY447"/>
      <c r="GZ447"/>
      <c r="HA447"/>
      <c r="HB447"/>
      <c r="HC447"/>
      <c r="HD447"/>
      <c r="HE447"/>
      <c r="HF447"/>
      <c r="HG447"/>
      <c r="HH447"/>
      <c r="HI447"/>
      <c r="HJ447"/>
      <c r="HK447"/>
      <c r="HL447"/>
      <c r="HM447"/>
      <c r="HN447"/>
      <c r="HO447"/>
      <c r="HP447"/>
      <c r="HQ447"/>
      <c r="HR447"/>
      <c r="HS447"/>
      <c r="HT447"/>
      <c r="HU447"/>
      <c r="HV447"/>
      <c r="HW447"/>
      <c r="HX447"/>
      <c r="HY447"/>
      <c r="HZ447"/>
      <c r="IA447"/>
      <c r="IB447"/>
      <c r="IC447"/>
      <c r="ID447"/>
      <c r="IE447"/>
      <c r="IF447"/>
      <c r="IG447"/>
      <c r="IH447"/>
      <c r="II447"/>
      <c r="IJ447"/>
      <c r="IK447"/>
      <c r="IL447"/>
      <c r="IM447"/>
      <c r="IN447"/>
      <c r="IO447"/>
      <c r="IP447"/>
      <c r="IQ447"/>
      <c r="IR447"/>
      <c r="IS447"/>
      <c r="IT447"/>
      <c r="IU447"/>
      <c r="IV447"/>
    </row>
    <row r="448" spans="1:256" customHeight="1" ht="45" hidden="true" outlineLevel="1">
      <c r="A448" s="147"/>
      <c r="B448" s="26"/>
      <c r="C448" s="27" t="s">
        <v>888</v>
      </c>
      <c r="D448" s="28" t="s">
        <v>175</v>
      </c>
      <c r="E448" s="26" t="s">
        <v>78</v>
      </c>
      <c r="F448" s="29">
        <v>141.33</v>
      </c>
      <c r="G448" s="81">
        <v>682.62</v>
      </c>
      <c r="H448" s="27" t="s">
        <v>85</v>
      </c>
      <c r="I448" s="27" t="s">
        <v>176</v>
      </c>
      <c r="J448" s="27"/>
      <c r="K448" s="125"/>
      <c r="L448" s="125"/>
      <c r="M448" s="82"/>
      <c r="N448"/>
      <c r="O448"/>
      <c r="P448"/>
      <c r="Q448"/>
      <c r="R448"/>
      <c r="S448"/>
      <c r="T448"/>
      <c r="U448"/>
      <c r="V448"/>
      <c r="W448"/>
      <c r="X448"/>
      <c r="Y448"/>
      <c r="Z448"/>
      <c r="AA448" s="135">
        <v>5.1909706017831</v>
      </c>
      <c r="AB448" s="139" t="str">
        <f>VLOOKUP(I448,#REF!,4,0)</f>
        <v>0</v>
      </c>
      <c r="AC448" s="137">
        <f>ROUND(AB448/1.3*1.2644,2)</f>
        <v>0</v>
      </c>
      <c r="AD448" s="137">
        <f>AC448*F448-AA448*F448</f>
        <v>-733.63987515</v>
      </c>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c r="CK448"/>
      <c r="CL448"/>
      <c r="CM448"/>
      <c r="CN448"/>
      <c r="CO448"/>
      <c r="CP448"/>
      <c r="CQ448"/>
      <c r="CR448"/>
      <c r="CS448"/>
      <c r="CT448"/>
      <c r="CU448"/>
      <c r="CV448"/>
      <c r="CW448"/>
      <c r="CX448"/>
      <c r="CY448"/>
      <c r="CZ448"/>
      <c r="DA448"/>
      <c r="DB448"/>
      <c r="DC448"/>
      <c r="DD448"/>
      <c r="DE448"/>
      <c r="DF448"/>
      <c r="DG448"/>
      <c r="DH448"/>
      <c r="DI448"/>
      <c r="DJ448"/>
      <c r="DK448"/>
      <c r="DL448"/>
      <c r="DM448"/>
      <c r="DN448"/>
      <c r="DO448"/>
      <c r="DP448"/>
      <c r="DQ448"/>
      <c r="DR448"/>
      <c r="DS448"/>
      <c r="DT448"/>
      <c r="DU448"/>
      <c r="DV448"/>
      <c r="DW448"/>
      <c r="DX448"/>
      <c r="DY448"/>
      <c r="DZ448"/>
      <c r="EA448"/>
      <c r="EB448"/>
      <c r="EC448"/>
      <c r="ED448"/>
      <c r="EE448"/>
      <c r="EF448"/>
      <c r="EG448"/>
      <c r="EH448"/>
      <c r="EI448"/>
      <c r="EJ448"/>
      <c r="EK448"/>
      <c r="EL448"/>
      <c r="EM448"/>
      <c r="EN448"/>
      <c r="EO448"/>
      <c r="EP448"/>
      <c r="EQ448"/>
      <c r="ER448"/>
      <c r="ES448"/>
      <c r="ET448"/>
      <c r="EU448"/>
      <c r="EV448"/>
      <c r="EW448"/>
      <c r="EX448"/>
      <c r="EY448"/>
      <c r="EZ448"/>
      <c r="FA448"/>
      <c r="FB448"/>
      <c r="FC448"/>
      <c r="FD448"/>
      <c r="FE448"/>
      <c r="FF448"/>
      <c r="FG448"/>
      <c r="FH448"/>
      <c r="FI448"/>
      <c r="FJ448"/>
      <c r="FK448"/>
      <c r="FL448"/>
      <c r="FM448"/>
      <c r="FN448"/>
      <c r="FO448"/>
      <c r="FP448"/>
      <c r="FQ448"/>
      <c r="FR448"/>
      <c r="FS448"/>
      <c r="FT448"/>
      <c r="FU448"/>
      <c r="FV448"/>
      <c r="FW448"/>
      <c r="FX448"/>
      <c r="FY448"/>
      <c r="FZ448"/>
      <c r="GA448"/>
      <c r="GB448"/>
      <c r="GC448"/>
      <c r="GD448"/>
      <c r="GE448"/>
      <c r="GF448"/>
      <c r="GG448"/>
      <c r="GH448"/>
      <c r="GI448"/>
      <c r="GJ448"/>
      <c r="GK448"/>
      <c r="GL448"/>
      <c r="GM448"/>
      <c r="GN448"/>
      <c r="GO448"/>
      <c r="GP448"/>
      <c r="GQ448"/>
      <c r="GR448"/>
      <c r="GS448"/>
      <c r="GT448"/>
      <c r="GU448"/>
      <c r="GV448"/>
      <c r="GW448"/>
      <c r="GX448"/>
      <c r="GY448"/>
      <c r="GZ448"/>
      <c r="HA448"/>
      <c r="HB448"/>
      <c r="HC448"/>
      <c r="HD448"/>
      <c r="HE448"/>
      <c r="HF448"/>
      <c r="HG448"/>
      <c r="HH448"/>
      <c r="HI448"/>
      <c r="HJ448"/>
      <c r="HK448"/>
      <c r="HL448"/>
      <c r="HM448"/>
      <c r="HN448"/>
      <c r="HO448"/>
      <c r="HP448"/>
      <c r="HQ448"/>
      <c r="HR448"/>
      <c r="HS448"/>
      <c r="HT448"/>
      <c r="HU448"/>
      <c r="HV448"/>
      <c r="HW448"/>
      <c r="HX448"/>
      <c r="HY448"/>
      <c r="HZ448"/>
      <c r="IA448"/>
      <c r="IB448"/>
      <c r="IC448"/>
      <c r="ID448"/>
      <c r="IE448"/>
      <c r="IF448"/>
      <c r="IG448"/>
      <c r="IH448"/>
      <c r="II448"/>
      <c r="IJ448"/>
      <c r="IK448"/>
      <c r="IL448"/>
      <c r="IM448"/>
      <c r="IN448"/>
      <c r="IO448"/>
      <c r="IP448"/>
      <c r="IQ448"/>
      <c r="IR448"/>
      <c r="IS448"/>
      <c r="IT448"/>
      <c r="IU448"/>
      <c r="IV448"/>
    </row>
    <row r="449" spans="1:256" customHeight="1" ht="30" hidden="true" outlineLevel="1">
      <c r="A449" s="147"/>
      <c r="B449" s="26"/>
      <c r="C449" s="27" t="s">
        <v>889</v>
      </c>
      <c r="D449" s="28" t="s">
        <v>178</v>
      </c>
      <c r="E449" s="26" t="s">
        <v>78</v>
      </c>
      <c r="F449" s="29">
        <v>221.56</v>
      </c>
      <c r="G449" s="81">
        <v>29116.381286</v>
      </c>
      <c r="H449" s="27" t="s">
        <v>152</v>
      </c>
      <c r="I449" s="27" t="s">
        <v>153</v>
      </c>
      <c r="J449" s="27"/>
      <c r="K449" s="125"/>
      <c r="L449" s="125"/>
      <c r="M449" s="82"/>
      <c r="N449"/>
      <c r="O449"/>
      <c r="P449"/>
      <c r="Q449"/>
      <c r="R449"/>
      <c r="S449"/>
      <c r="T449"/>
      <c r="U449"/>
      <c r="V449"/>
      <c r="W449"/>
      <c r="X449"/>
      <c r="Y449"/>
      <c r="Z449"/>
      <c r="AA449" s="135">
        <v>129.63989100691</v>
      </c>
      <c r="AB449" s="137" t="s">
        <v>144</v>
      </c>
      <c r="AC449" s="135"/>
      <c r="AD449" s="135"/>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c r="CK449"/>
      <c r="CL449"/>
      <c r="CM449"/>
      <c r="CN449"/>
      <c r="CO449"/>
      <c r="CP449"/>
      <c r="CQ449"/>
      <c r="CR449"/>
      <c r="CS449"/>
      <c r="CT449"/>
      <c r="CU449"/>
      <c r="CV449"/>
      <c r="CW449"/>
      <c r="CX449"/>
      <c r="CY449"/>
      <c r="CZ449"/>
      <c r="DA449"/>
      <c r="DB449"/>
      <c r="DC449"/>
      <c r="DD449"/>
      <c r="DE449"/>
      <c r="DF449"/>
      <c r="DG449"/>
      <c r="DH449"/>
      <c r="DI449"/>
      <c r="DJ449"/>
      <c r="DK449"/>
      <c r="DL449"/>
      <c r="DM449"/>
      <c r="DN449"/>
      <c r="DO449"/>
      <c r="DP449"/>
      <c r="DQ449"/>
      <c r="DR449"/>
      <c r="DS449"/>
      <c r="DT449"/>
      <c r="DU449"/>
      <c r="DV449"/>
      <c r="DW449"/>
      <c r="DX449"/>
      <c r="DY449"/>
      <c r="DZ449"/>
      <c r="EA449"/>
      <c r="EB449"/>
      <c r="EC449"/>
      <c r="ED449"/>
      <c r="EE449"/>
      <c r="EF449"/>
      <c r="EG449"/>
      <c r="EH449"/>
      <c r="EI449"/>
      <c r="EJ449"/>
      <c r="EK449"/>
      <c r="EL449"/>
      <c r="EM449"/>
      <c r="EN449"/>
      <c r="EO449"/>
      <c r="EP449"/>
      <c r="EQ449"/>
      <c r="ER449"/>
      <c r="ES449"/>
      <c r="ET449"/>
      <c r="EU449"/>
      <c r="EV449"/>
      <c r="EW449"/>
      <c r="EX449"/>
      <c r="EY449"/>
      <c r="EZ449"/>
      <c r="FA449"/>
      <c r="FB449"/>
      <c r="FC449"/>
      <c r="FD449"/>
      <c r="FE449"/>
      <c r="FF449"/>
      <c r="FG449"/>
      <c r="FH449"/>
      <c r="FI449"/>
      <c r="FJ449"/>
      <c r="FK449"/>
      <c r="FL449"/>
      <c r="FM449"/>
      <c r="FN449"/>
      <c r="FO449"/>
      <c r="FP449"/>
      <c r="FQ449"/>
      <c r="FR449"/>
      <c r="FS449"/>
      <c r="FT449"/>
      <c r="FU449"/>
      <c r="FV449"/>
      <c r="FW449"/>
      <c r="FX449"/>
      <c r="FY449"/>
      <c r="FZ449"/>
      <c r="GA449"/>
      <c r="GB449"/>
      <c r="GC449"/>
      <c r="GD449"/>
      <c r="GE449"/>
      <c r="GF449"/>
      <c r="GG449"/>
      <c r="GH449"/>
      <c r="GI449"/>
      <c r="GJ449"/>
      <c r="GK449"/>
      <c r="GL449"/>
      <c r="GM449"/>
      <c r="GN449"/>
      <c r="GO449"/>
      <c r="GP449"/>
      <c r="GQ449"/>
      <c r="GR449"/>
      <c r="GS449"/>
      <c r="GT449"/>
      <c r="GU449"/>
      <c r="GV449"/>
      <c r="GW449"/>
      <c r="GX449"/>
      <c r="GY449"/>
      <c r="GZ449"/>
      <c r="HA449"/>
      <c r="HB449"/>
      <c r="HC449"/>
      <c r="HD449"/>
      <c r="HE449"/>
      <c r="HF449"/>
      <c r="HG449"/>
      <c r="HH449"/>
      <c r="HI449"/>
      <c r="HJ449"/>
      <c r="HK449"/>
      <c r="HL449"/>
      <c r="HM449"/>
      <c r="HN449"/>
      <c r="HO449"/>
      <c r="HP449"/>
      <c r="HQ449"/>
      <c r="HR449"/>
      <c r="HS449"/>
      <c r="HT449"/>
      <c r="HU449"/>
      <c r="HV449"/>
      <c r="HW449"/>
      <c r="HX449"/>
      <c r="HY449"/>
      <c r="HZ449"/>
      <c r="IA449"/>
      <c r="IB449"/>
      <c r="IC449"/>
      <c r="ID449"/>
      <c r="IE449"/>
      <c r="IF449"/>
      <c r="IG449"/>
      <c r="IH449"/>
      <c r="II449"/>
      <c r="IJ449"/>
      <c r="IK449"/>
      <c r="IL449"/>
      <c r="IM449"/>
      <c r="IN449"/>
      <c r="IO449"/>
      <c r="IP449"/>
      <c r="IQ449"/>
      <c r="IR449"/>
      <c r="IS449"/>
      <c r="IT449"/>
      <c r="IU449"/>
      <c r="IV449"/>
    </row>
    <row r="450" spans="1:256" customHeight="1" ht="15.75" hidden="true" outlineLevel="1">
      <c r="A450" s="147"/>
      <c r="B450" s="26"/>
      <c r="C450" s="27" t="s">
        <v>890</v>
      </c>
      <c r="D450" s="28" t="s">
        <v>54</v>
      </c>
      <c r="E450" s="26" t="s">
        <v>55</v>
      </c>
      <c r="F450" s="37">
        <v>0.05</v>
      </c>
      <c r="G450" s="87">
        <v>1657.0780643</v>
      </c>
      <c r="H450" s="27"/>
      <c r="I450" s="27"/>
      <c r="J450" s="27"/>
      <c r="K450" s="125"/>
      <c r="L450" s="125"/>
      <c r="M450" s="82"/>
      <c r="N450"/>
      <c r="O450"/>
      <c r="P450"/>
      <c r="Q450"/>
      <c r="R450"/>
      <c r="S450"/>
      <c r="T450"/>
      <c r="U450"/>
      <c r="V450"/>
      <c r="W450"/>
      <c r="X450"/>
      <c r="Y450"/>
      <c r="Z450"/>
      <c r="AA450" s="135"/>
      <c r="AB450" s="135"/>
      <c r="AC450" s="135"/>
      <c r="AD450" s="135"/>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c r="CK450"/>
      <c r="CL450"/>
      <c r="CM450"/>
      <c r="CN450"/>
      <c r="CO450"/>
      <c r="CP450"/>
      <c r="CQ450"/>
      <c r="CR450"/>
      <c r="CS450"/>
      <c r="CT450"/>
      <c r="CU450"/>
      <c r="CV450"/>
      <c r="CW450"/>
      <c r="CX450"/>
      <c r="CY450"/>
      <c r="CZ450"/>
      <c r="DA450"/>
      <c r="DB450"/>
      <c r="DC450"/>
      <c r="DD450"/>
      <c r="DE450"/>
      <c r="DF450"/>
      <c r="DG450"/>
      <c r="DH450"/>
      <c r="DI450"/>
      <c r="DJ450"/>
      <c r="DK450"/>
      <c r="DL450"/>
      <c r="DM450"/>
      <c r="DN450"/>
      <c r="DO450"/>
      <c r="DP450"/>
      <c r="DQ450"/>
      <c r="DR450"/>
      <c r="DS450"/>
      <c r="DT450"/>
      <c r="DU450"/>
      <c r="DV450"/>
      <c r="DW450"/>
      <c r="DX450"/>
      <c r="DY450"/>
      <c r="DZ450"/>
      <c r="EA450"/>
      <c r="EB450"/>
      <c r="EC450"/>
      <c r="ED450"/>
      <c r="EE450"/>
      <c r="EF450"/>
      <c r="EG450"/>
      <c r="EH450"/>
      <c r="EI450"/>
      <c r="EJ450"/>
      <c r="EK450"/>
      <c r="EL450"/>
      <c r="EM450"/>
      <c r="EN450"/>
      <c r="EO450"/>
      <c r="EP450"/>
      <c r="EQ450"/>
      <c r="ER450"/>
      <c r="ES450"/>
      <c r="ET450"/>
      <c r="EU450"/>
      <c r="EV450"/>
      <c r="EW450"/>
      <c r="EX450"/>
      <c r="EY450"/>
      <c r="EZ450"/>
      <c r="FA450"/>
      <c r="FB450"/>
      <c r="FC450"/>
      <c r="FD450"/>
      <c r="FE450"/>
      <c r="FF450"/>
      <c r="FG450"/>
      <c r="FH450"/>
      <c r="FI450"/>
      <c r="FJ450"/>
      <c r="FK450"/>
      <c r="FL450"/>
      <c r="FM450"/>
      <c r="FN450"/>
      <c r="FO450"/>
      <c r="FP450"/>
      <c r="FQ450"/>
      <c r="FR450"/>
      <c r="FS450"/>
      <c r="FT450"/>
      <c r="FU450"/>
      <c r="FV450"/>
      <c r="FW450"/>
      <c r="FX450"/>
      <c r="FY450"/>
      <c r="FZ450"/>
      <c r="GA450"/>
      <c r="GB450"/>
      <c r="GC450"/>
      <c r="GD450"/>
      <c r="GE450"/>
      <c r="GF450"/>
      <c r="GG450"/>
      <c r="GH450"/>
      <c r="GI450"/>
      <c r="GJ450"/>
      <c r="GK450"/>
      <c r="GL450"/>
      <c r="GM450"/>
      <c r="GN450"/>
      <c r="GO450"/>
      <c r="GP450"/>
      <c r="GQ450"/>
      <c r="GR450"/>
      <c r="GS450"/>
      <c r="GT450"/>
      <c r="GU450"/>
      <c r="GV450"/>
      <c r="GW450"/>
      <c r="GX450"/>
      <c r="GY450"/>
      <c r="GZ450"/>
      <c r="HA450"/>
      <c r="HB450"/>
      <c r="HC450"/>
      <c r="HD450"/>
      <c r="HE450"/>
      <c r="HF450"/>
      <c r="HG450"/>
      <c r="HH450"/>
      <c r="HI450"/>
      <c r="HJ450"/>
      <c r="HK450"/>
      <c r="HL450"/>
      <c r="HM450"/>
      <c r="HN450"/>
      <c r="HO450"/>
      <c r="HP450"/>
      <c r="HQ450"/>
      <c r="HR450"/>
      <c r="HS450"/>
      <c r="HT450"/>
      <c r="HU450"/>
      <c r="HV450"/>
      <c r="HW450"/>
      <c r="HX450"/>
      <c r="HY450"/>
      <c r="HZ450"/>
      <c r="IA450"/>
      <c r="IB450"/>
      <c r="IC450"/>
      <c r="ID450"/>
      <c r="IE450"/>
      <c r="IF450"/>
      <c r="IG450"/>
      <c r="IH450"/>
      <c r="II450"/>
      <c r="IJ450"/>
      <c r="IK450"/>
      <c r="IL450"/>
      <c r="IM450"/>
      <c r="IN450"/>
      <c r="IO450"/>
      <c r="IP450"/>
      <c r="IQ450"/>
      <c r="IR450"/>
      <c r="IS450"/>
      <c r="IT450"/>
      <c r="IU450"/>
      <c r="IV450"/>
    </row>
    <row r="451" spans="1:256" customHeight="1" ht="15.75" hidden="true" outlineLevel="1">
      <c r="A451" s="147"/>
      <c r="B451" s="40">
        <v>4</v>
      </c>
      <c r="C451" s="41" t="s">
        <v>891</v>
      </c>
      <c r="D451" s="42" t="s">
        <v>182</v>
      </c>
      <c r="E451" s="41"/>
      <c r="F451" s="43"/>
      <c r="G451" s="88">
        <v>84348.9508008</v>
      </c>
      <c r="H451" s="44"/>
      <c r="I451" s="45"/>
      <c r="J451" s="45"/>
      <c r="K451" s="128"/>
      <c r="L451" s="129"/>
      <c r="M451" s="89"/>
      <c r="N451"/>
      <c r="O451"/>
      <c r="P451"/>
      <c r="Q451"/>
      <c r="R451"/>
      <c r="S451"/>
      <c r="T451"/>
      <c r="U451"/>
      <c r="V451"/>
      <c r="W451"/>
      <c r="X451"/>
      <c r="Y451"/>
      <c r="Z451"/>
      <c r="AA451" s="135"/>
      <c r="AB451" s="135"/>
      <c r="AC451" s="135"/>
      <c r="AD451" s="135"/>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c r="CK451"/>
      <c r="CL451"/>
      <c r="CM451"/>
      <c r="CN451"/>
      <c r="CO451"/>
      <c r="CP451"/>
      <c r="CQ451"/>
      <c r="CR451"/>
      <c r="CS451"/>
      <c r="CT451"/>
      <c r="CU451"/>
      <c r="CV451"/>
      <c r="CW451"/>
      <c r="CX451"/>
      <c r="CY451"/>
      <c r="CZ451"/>
      <c r="DA451"/>
      <c r="DB451"/>
      <c r="DC451"/>
      <c r="DD451"/>
      <c r="DE451"/>
      <c r="DF451"/>
      <c r="DG451"/>
      <c r="DH451"/>
      <c r="DI451"/>
      <c r="DJ451"/>
      <c r="DK451"/>
      <c r="DL451"/>
      <c r="DM451"/>
      <c r="DN451"/>
      <c r="DO451"/>
      <c r="DP451"/>
      <c r="DQ451"/>
      <c r="DR451"/>
      <c r="DS451"/>
      <c r="DT451"/>
      <c r="DU451"/>
      <c r="DV451"/>
      <c r="DW451"/>
      <c r="DX451"/>
      <c r="DY451"/>
      <c r="DZ451"/>
      <c r="EA451"/>
      <c r="EB451"/>
      <c r="EC451"/>
      <c r="ED451"/>
      <c r="EE451"/>
      <c r="EF451"/>
      <c r="EG451"/>
      <c r="EH451"/>
      <c r="EI451"/>
      <c r="EJ451"/>
      <c r="EK451"/>
      <c r="EL451"/>
      <c r="EM451"/>
      <c r="EN451"/>
      <c r="EO451"/>
      <c r="EP451"/>
      <c r="EQ451"/>
      <c r="ER451"/>
      <c r="ES451"/>
      <c r="ET451"/>
      <c r="EU451"/>
      <c r="EV451"/>
      <c r="EW451"/>
      <c r="EX451"/>
      <c r="EY451"/>
      <c r="EZ451"/>
      <c r="FA451"/>
      <c r="FB451"/>
      <c r="FC451"/>
      <c r="FD451"/>
      <c r="FE451"/>
      <c r="FF451"/>
      <c r="FG451"/>
      <c r="FH451"/>
      <c r="FI451"/>
      <c r="FJ451"/>
      <c r="FK451"/>
      <c r="FL451"/>
      <c r="FM451"/>
      <c r="FN451"/>
      <c r="FO451"/>
      <c r="FP451"/>
      <c r="FQ451"/>
      <c r="FR451"/>
      <c r="FS451"/>
      <c r="FT451"/>
      <c r="FU451"/>
      <c r="FV451"/>
      <c r="FW451"/>
      <c r="FX451"/>
      <c r="FY451"/>
      <c r="FZ451"/>
      <c r="GA451"/>
      <c r="GB451"/>
      <c r="GC451"/>
      <c r="GD451"/>
      <c r="GE451"/>
      <c r="GF451"/>
      <c r="GG451"/>
      <c r="GH451"/>
      <c r="GI451"/>
      <c r="GJ451"/>
      <c r="GK451"/>
      <c r="GL451"/>
      <c r="GM451"/>
      <c r="GN451"/>
      <c r="GO451"/>
      <c r="GP451"/>
      <c r="GQ451"/>
      <c r="GR451"/>
      <c r="GS451"/>
      <c r="GT451"/>
      <c r="GU451"/>
      <c r="GV451"/>
      <c r="GW451"/>
      <c r="GX451"/>
      <c r="GY451"/>
      <c r="GZ451"/>
      <c r="HA451"/>
      <c r="HB451"/>
      <c r="HC451"/>
      <c r="HD451"/>
      <c r="HE451"/>
      <c r="HF451"/>
      <c r="HG451"/>
      <c r="HH451"/>
      <c r="HI451"/>
      <c r="HJ451"/>
      <c r="HK451"/>
      <c r="HL451"/>
      <c r="HM451"/>
      <c r="HN451"/>
      <c r="HO451"/>
      <c r="HP451"/>
      <c r="HQ451"/>
      <c r="HR451"/>
      <c r="HS451"/>
      <c r="HT451"/>
      <c r="HU451"/>
      <c r="HV451"/>
      <c r="HW451"/>
      <c r="HX451"/>
      <c r="HY451"/>
      <c r="HZ451"/>
      <c r="IA451"/>
      <c r="IB451"/>
      <c r="IC451"/>
      <c r="ID451"/>
      <c r="IE451"/>
      <c r="IF451"/>
      <c r="IG451"/>
      <c r="IH451"/>
      <c r="II451"/>
      <c r="IJ451"/>
      <c r="IK451"/>
      <c r="IL451"/>
      <c r="IM451"/>
      <c r="IN451"/>
      <c r="IO451"/>
      <c r="IP451"/>
      <c r="IQ451"/>
      <c r="IR451"/>
      <c r="IS451"/>
      <c r="IT451"/>
      <c r="IU451"/>
      <c r="IV451"/>
    </row>
    <row r="452" spans="1:256" customHeight="1" ht="15.75" hidden="true" outlineLevel="1">
      <c r="A452" s="147"/>
      <c r="B452" s="26"/>
      <c r="C452" s="27" t="s">
        <v>892</v>
      </c>
      <c r="D452" s="28" t="s">
        <v>184</v>
      </c>
      <c r="E452" s="26" t="s">
        <v>42</v>
      </c>
      <c r="F452" s="29">
        <v>80</v>
      </c>
      <c r="G452" s="81">
        <v>80332.334096</v>
      </c>
      <c r="H452" s="27" t="s">
        <v>152</v>
      </c>
      <c r="I452" s="27" t="s">
        <v>185</v>
      </c>
      <c r="J452" s="27"/>
      <c r="K452" s="125"/>
      <c r="L452" s="125"/>
      <c r="M452" s="82"/>
      <c r="N452"/>
      <c r="O452"/>
      <c r="P452"/>
      <c r="Q452"/>
      <c r="R452"/>
      <c r="S452"/>
      <c r="T452"/>
      <c r="U452"/>
      <c r="V452"/>
      <c r="W452"/>
      <c r="X452"/>
      <c r="Y452"/>
      <c r="Z452"/>
      <c r="AA452" s="135">
        <v>990.587890383</v>
      </c>
      <c r="AB452" s="137" t="s">
        <v>144</v>
      </c>
      <c r="AC452" s="135"/>
      <c r="AD452" s="135"/>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c r="CK452"/>
      <c r="CL452"/>
      <c r="CM452"/>
      <c r="CN452"/>
      <c r="CO452"/>
      <c r="CP452"/>
      <c r="CQ452"/>
      <c r="CR452"/>
      <c r="CS452"/>
      <c r="CT452"/>
      <c r="CU452"/>
      <c r="CV452"/>
      <c r="CW452"/>
      <c r="CX452"/>
      <c r="CY452"/>
      <c r="CZ452"/>
      <c r="DA452"/>
      <c r="DB452"/>
      <c r="DC452"/>
      <c r="DD452"/>
      <c r="DE452"/>
      <c r="DF452"/>
      <c r="DG452"/>
      <c r="DH452"/>
      <c r="DI452"/>
      <c r="DJ452"/>
      <c r="DK452"/>
      <c r="DL452"/>
      <c r="DM452"/>
      <c r="DN452"/>
      <c r="DO452"/>
      <c r="DP452"/>
      <c r="DQ452"/>
      <c r="DR452"/>
      <c r="DS452"/>
      <c r="DT452"/>
      <c r="DU452"/>
      <c r="DV452"/>
      <c r="DW452"/>
      <c r="DX452"/>
      <c r="DY452"/>
      <c r="DZ452"/>
      <c r="EA452"/>
      <c r="EB452"/>
      <c r="EC452"/>
      <c r="ED452"/>
      <c r="EE452"/>
      <c r="EF452"/>
      <c r="EG452"/>
      <c r="EH452"/>
      <c r="EI452"/>
      <c r="EJ452"/>
      <c r="EK452"/>
      <c r="EL452"/>
      <c r="EM452"/>
      <c r="EN452"/>
      <c r="EO452"/>
      <c r="EP452"/>
      <c r="EQ452"/>
      <c r="ER452"/>
      <c r="ES452"/>
      <c r="ET452"/>
      <c r="EU452"/>
      <c r="EV452"/>
      <c r="EW452"/>
      <c r="EX452"/>
      <c r="EY452"/>
      <c r="EZ452"/>
      <c r="FA452"/>
      <c r="FB452"/>
      <c r="FC452"/>
      <c r="FD452"/>
      <c r="FE452"/>
      <c r="FF452"/>
      <c r="FG452"/>
      <c r="FH452"/>
      <c r="FI452"/>
      <c r="FJ452"/>
      <c r="FK452"/>
      <c r="FL452"/>
      <c r="FM452"/>
      <c r="FN452"/>
      <c r="FO452"/>
      <c r="FP452"/>
      <c r="FQ452"/>
      <c r="FR452"/>
      <c r="FS452"/>
      <c r="FT452"/>
      <c r="FU452"/>
      <c r="FV452"/>
      <c r="FW452"/>
      <c r="FX452"/>
      <c r="FY452"/>
      <c r="FZ452"/>
      <c r="GA452"/>
      <c r="GB452"/>
      <c r="GC452"/>
      <c r="GD452"/>
      <c r="GE452"/>
      <c r="GF452"/>
      <c r="GG452"/>
      <c r="GH452"/>
      <c r="GI452"/>
      <c r="GJ452"/>
      <c r="GK452"/>
      <c r="GL452"/>
      <c r="GM452"/>
      <c r="GN452"/>
      <c r="GO452"/>
      <c r="GP452"/>
      <c r="GQ452"/>
      <c r="GR452"/>
      <c r="GS452"/>
      <c r="GT452"/>
      <c r="GU452"/>
      <c r="GV452"/>
      <c r="GW452"/>
      <c r="GX452"/>
      <c r="GY452"/>
      <c r="GZ452"/>
      <c r="HA452"/>
      <c r="HB452"/>
      <c r="HC452"/>
      <c r="HD452"/>
      <c r="HE452"/>
      <c r="HF452"/>
      <c r="HG452"/>
      <c r="HH452"/>
      <c r="HI452"/>
      <c r="HJ452"/>
      <c r="HK452"/>
      <c r="HL452"/>
      <c r="HM452"/>
      <c r="HN452"/>
      <c r="HO452"/>
      <c r="HP452"/>
      <c r="HQ452"/>
      <c r="HR452"/>
      <c r="HS452"/>
      <c r="HT452"/>
      <c r="HU452"/>
      <c r="HV452"/>
      <c r="HW452"/>
      <c r="HX452"/>
      <c r="HY452"/>
      <c r="HZ452"/>
      <c r="IA452"/>
      <c r="IB452"/>
      <c r="IC452"/>
      <c r="ID452"/>
      <c r="IE452"/>
      <c r="IF452"/>
      <c r="IG452"/>
      <c r="IH452"/>
      <c r="II452"/>
      <c r="IJ452"/>
      <c r="IK452"/>
      <c r="IL452"/>
      <c r="IM452"/>
      <c r="IN452"/>
      <c r="IO452"/>
      <c r="IP452"/>
      <c r="IQ452"/>
      <c r="IR452"/>
      <c r="IS452"/>
      <c r="IT452"/>
      <c r="IU452"/>
      <c r="IV452"/>
    </row>
    <row r="453" spans="1:256" customHeight="1" ht="15.75" hidden="true" outlineLevel="1">
      <c r="A453" s="147"/>
      <c r="B453" s="26"/>
      <c r="C453" s="27" t="s">
        <v>893</v>
      </c>
      <c r="D453" s="28" t="s">
        <v>54</v>
      </c>
      <c r="E453" s="26" t="s">
        <v>55</v>
      </c>
      <c r="F453" s="37">
        <v>0.05</v>
      </c>
      <c r="G453" s="87">
        <v>4016.6167048</v>
      </c>
      <c r="H453" s="27"/>
      <c r="I453" s="27"/>
      <c r="J453" s="27"/>
      <c r="K453" s="125"/>
      <c r="L453" s="125"/>
      <c r="M453" s="82"/>
      <c r="N453"/>
      <c r="O453"/>
      <c r="P453"/>
      <c r="Q453"/>
      <c r="R453"/>
      <c r="S453"/>
      <c r="T453"/>
      <c r="U453"/>
      <c r="V453"/>
      <c r="W453"/>
      <c r="X453"/>
      <c r="Y453"/>
      <c r="Z453"/>
      <c r="AA453" s="135"/>
      <c r="AB453" s="135"/>
      <c r="AC453" s="135"/>
      <c r="AD453" s="135"/>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c r="CK453"/>
      <c r="CL453"/>
      <c r="CM453"/>
      <c r="CN453"/>
      <c r="CO453"/>
      <c r="CP453"/>
      <c r="CQ453"/>
      <c r="CR453"/>
      <c r="CS453"/>
      <c r="CT453"/>
      <c r="CU453"/>
      <c r="CV453"/>
      <c r="CW453"/>
      <c r="CX453"/>
      <c r="CY453"/>
      <c r="CZ453"/>
      <c r="DA453"/>
      <c r="DB453"/>
      <c r="DC453"/>
      <c r="DD453"/>
      <c r="DE453"/>
      <c r="DF453"/>
      <c r="DG453"/>
      <c r="DH453"/>
      <c r="DI453"/>
      <c r="DJ453"/>
      <c r="DK453"/>
      <c r="DL453"/>
      <c r="DM453"/>
      <c r="DN453"/>
      <c r="DO453"/>
      <c r="DP453"/>
      <c r="DQ453"/>
      <c r="DR453"/>
      <c r="DS453"/>
      <c r="DT453"/>
      <c r="DU453"/>
      <c r="DV453"/>
      <c r="DW453"/>
      <c r="DX453"/>
      <c r="DY453"/>
      <c r="DZ453"/>
      <c r="EA453"/>
      <c r="EB453"/>
      <c r="EC453"/>
      <c r="ED453"/>
      <c r="EE453"/>
      <c r="EF453"/>
      <c r="EG453"/>
      <c r="EH453"/>
      <c r="EI453"/>
      <c r="EJ453"/>
      <c r="EK453"/>
      <c r="EL453"/>
      <c r="EM453"/>
      <c r="EN453"/>
      <c r="EO453"/>
      <c r="EP453"/>
      <c r="EQ453"/>
      <c r="ER453"/>
      <c r="ES453"/>
      <c r="ET453"/>
      <c r="EU453"/>
      <c r="EV453"/>
      <c r="EW453"/>
      <c r="EX453"/>
      <c r="EY453"/>
      <c r="EZ453"/>
      <c r="FA453"/>
      <c r="FB453"/>
      <c r="FC453"/>
      <c r="FD453"/>
      <c r="FE453"/>
      <c r="FF453"/>
      <c r="FG453"/>
      <c r="FH453"/>
      <c r="FI453"/>
      <c r="FJ453"/>
      <c r="FK453"/>
      <c r="FL453"/>
      <c r="FM453"/>
      <c r="FN453"/>
      <c r="FO453"/>
      <c r="FP453"/>
      <c r="FQ453"/>
      <c r="FR453"/>
      <c r="FS453"/>
      <c r="FT453"/>
      <c r="FU453"/>
      <c r="FV453"/>
      <c r="FW453"/>
      <c r="FX453"/>
      <c r="FY453"/>
      <c r="FZ453"/>
      <c r="GA453"/>
      <c r="GB453"/>
      <c r="GC453"/>
      <c r="GD453"/>
      <c r="GE453"/>
      <c r="GF453"/>
      <c r="GG453"/>
      <c r="GH453"/>
      <c r="GI453"/>
      <c r="GJ453"/>
      <c r="GK453"/>
      <c r="GL453"/>
      <c r="GM453"/>
      <c r="GN453"/>
      <c r="GO453"/>
      <c r="GP453"/>
      <c r="GQ453"/>
      <c r="GR453"/>
      <c r="GS453"/>
      <c r="GT453"/>
      <c r="GU453"/>
      <c r="GV453"/>
      <c r="GW453"/>
      <c r="GX453"/>
      <c r="GY453"/>
      <c r="GZ453"/>
      <c r="HA453"/>
      <c r="HB453"/>
      <c r="HC453"/>
      <c r="HD453"/>
      <c r="HE453"/>
      <c r="HF453"/>
      <c r="HG453"/>
      <c r="HH453"/>
      <c r="HI453"/>
      <c r="HJ453"/>
      <c r="HK453"/>
      <c r="HL453"/>
      <c r="HM453"/>
      <c r="HN453"/>
      <c r="HO453"/>
      <c r="HP453"/>
      <c r="HQ453"/>
      <c r="HR453"/>
      <c r="HS453"/>
      <c r="HT453"/>
      <c r="HU453"/>
      <c r="HV453"/>
      <c r="HW453"/>
      <c r="HX453"/>
      <c r="HY453"/>
      <c r="HZ453"/>
      <c r="IA453"/>
      <c r="IB453"/>
      <c r="IC453"/>
      <c r="ID453"/>
      <c r="IE453"/>
      <c r="IF453"/>
      <c r="IG453"/>
      <c r="IH453"/>
      <c r="II453"/>
      <c r="IJ453"/>
      <c r="IK453"/>
      <c r="IL453"/>
      <c r="IM453"/>
      <c r="IN453"/>
      <c r="IO453"/>
      <c r="IP453"/>
      <c r="IQ453"/>
      <c r="IR453"/>
      <c r="IS453"/>
      <c r="IT453"/>
      <c r="IU453"/>
      <c r="IV453"/>
    </row>
    <row r="454" spans="1:256" customHeight="1" ht="15.75" hidden="true" outlineLevel="1">
      <c r="A454" s="147"/>
      <c r="B454" s="40">
        <v>4</v>
      </c>
      <c r="C454" s="41" t="s">
        <v>894</v>
      </c>
      <c r="D454" s="42" t="s">
        <v>75</v>
      </c>
      <c r="E454" s="41"/>
      <c r="F454" s="43"/>
      <c r="G454" s="88">
        <v>404691.3255</v>
      </c>
      <c r="H454" s="44"/>
      <c r="I454" s="45"/>
      <c r="J454" s="45"/>
      <c r="K454" s="128"/>
      <c r="L454" s="129"/>
      <c r="M454" s="89"/>
      <c r="N454"/>
      <c r="O454"/>
      <c r="P454"/>
      <c r="Q454"/>
      <c r="R454"/>
      <c r="S454"/>
      <c r="T454"/>
      <c r="U454"/>
      <c r="V454"/>
      <c r="W454"/>
      <c r="X454"/>
      <c r="Y454"/>
      <c r="Z454"/>
      <c r="AA454" s="135"/>
      <c r="AB454" s="135"/>
      <c r="AC454" s="135"/>
      <c r="AD454" s="135"/>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c r="CK454"/>
      <c r="CL454"/>
      <c r="CM454"/>
      <c r="CN454"/>
      <c r="CO454"/>
      <c r="CP454"/>
      <c r="CQ454"/>
      <c r="CR454"/>
      <c r="CS454"/>
      <c r="CT454"/>
      <c r="CU454"/>
      <c r="CV454"/>
      <c r="CW454"/>
      <c r="CX454"/>
      <c r="CY454"/>
      <c r="CZ454"/>
      <c r="DA454"/>
      <c r="DB454"/>
      <c r="DC454"/>
      <c r="DD454"/>
      <c r="DE454"/>
      <c r="DF454"/>
      <c r="DG454"/>
      <c r="DH454"/>
      <c r="DI454"/>
      <c r="DJ454"/>
      <c r="DK454"/>
      <c r="DL454"/>
      <c r="DM454"/>
      <c r="DN454"/>
      <c r="DO454"/>
      <c r="DP454"/>
      <c r="DQ454"/>
      <c r="DR454"/>
      <c r="DS454"/>
      <c r="DT454"/>
      <c r="DU454"/>
      <c r="DV454"/>
      <c r="DW454"/>
      <c r="DX454"/>
      <c r="DY454"/>
      <c r="DZ454"/>
      <c r="EA454"/>
      <c r="EB454"/>
      <c r="EC454"/>
      <c r="ED454"/>
      <c r="EE454"/>
      <c r="EF454"/>
      <c r="EG454"/>
      <c r="EH454"/>
      <c r="EI454"/>
      <c r="EJ454"/>
      <c r="EK454"/>
      <c r="EL454"/>
      <c r="EM454"/>
      <c r="EN454"/>
      <c r="EO454"/>
      <c r="EP454"/>
      <c r="EQ454"/>
      <c r="ER454"/>
      <c r="ES454"/>
      <c r="ET454"/>
      <c r="EU454"/>
      <c r="EV454"/>
      <c r="EW454"/>
      <c r="EX454"/>
      <c r="EY454"/>
      <c r="EZ454"/>
      <c r="FA454"/>
      <c r="FB454"/>
      <c r="FC454"/>
      <c r="FD454"/>
      <c r="FE454"/>
      <c r="FF454"/>
      <c r="FG454"/>
      <c r="FH454"/>
      <c r="FI454"/>
      <c r="FJ454"/>
      <c r="FK454"/>
      <c r="FL454"/>
      <c r="FM454"/>
      <c r="FN454"/>
      <c r="FO454"/>
      <c r="FP454"/>
      <c r="FQ454"/>
      <c r="FR454"/>
      <c r="FS454"/>
      <c r="FT454"/>
      <c r="FU454"/>
      <c r="FV454"/>
      <c r="FW454"/>
      <c r="FX454"/>
      <c r="FY454"/>
      <c r="FZ454"/>
      <c r="GA454"/>
      <c r="GB454"/>
      <c r="GC454"/>
      <c r="GD454"/>
      <c r="GE454"/>
      <c r="GF454"/>
      <c r="GG454"/>
      <c r="GH454"/>
      <c r="GI454"/>
      <c r="GJ454"/>
      <c r="GK454"/>
      <c r="GL454"/>
      <c r="GM454"/>
      <c r="GN454"/>
      <c r="GO454"/>
      <c r="GP454"/>
      <c r="GQ454"/>
      <c r="GR454"/>
      <c r="GS454"/>
      <c r="GT454"/>
      <c r="GU454"/>
      <c r="GV454"/>
      <c r="GW454"/>
      <c r="GX454"/>
      <c r="GY454"/>
      <c r="GZ454"/>
      <c r="HA454"/>
      <c r="HB454"/>
      <c r="HC454"/>
      <c r="HD454"/>
      <c r="HE454"/>
      <c r="HF454"/>
      <c r="HG454"/>
      <c r="HH454"/>
      <c r="HI454"/>
      <c r="HJ454"/>
      <c r="HK454"/>
      <c r="HL454"/>
      <c r="HM454"/>
      <c r="HN454"/>
      <c r="HO454"/>
      <c r="HP454"/>
      <c r="HQ454"/>
      <c r="HR454"/>
      <c r="HS454"/>
      <c r="HT454"/>
      <c r="HU454"/>
      <c r="HV454"/>
      <c r="HW454"/>
      <c r="HX454"/>
      <c r="HY454"/>
      <c r="HZ454"/>
      <c r="IA454"/>
      <c r="IB454"/>
      <c r="IC454"/>
      <c r="ID454"/>
      <c r="IE454"/>
      <c r="IF454"/>
      <c r="IG454"/>
      <c r="IH454"/>
      <c r="II454"/>
      <c r="IJ454"/>
      <c r="IK454"/>
      <c r="IL454"/>
      <c r="IM454"/>
      <c r="IN454"/>
      <c r="IO454"/>
      <c r="IP454"/>
      <c r="IQ454"/>
      <c r="IR454"/>
      <c r="IS454"/>
      <c r="IT454"/>
      <c r="IU454"/>
      <c r="IV454"/>
    </row>
    <row r="455" spans="1:256" customHeight="1" ht="15.75" hidden="true" outlineLevel="1">
      <c r="A455" s="147"/>
      <c r="B455" s="26"/>
      <c r="C455" s="27" t="s">
        <v>895</v>
      </c>
      <c r="D455" s="28" t="s">
        <v>83</v>
      </c>
      <c r="E455" s="26" t="s">
        <v>84</v>
      </c>
      <c r="F455" s="29">
        <v>613.41</v>
      </c>
      <c r="G455" s="81">
        <v>68591.51</v>
      </c>
      <c r="H455" s="27" t="s">
        <v>85</v>
      </c>
      <c r="I455" s="27" t="s">
        <v>86</v>
      </c>
      <c r="J455" s="27"/>
      <c r="K455" s="125"/>
      <c r="L455" s="125"/>
      <c r="M455" s="82"/>
      <c r="N455"/>
      <c r="O455"/>
      <c r="P455"/>
      <c r="Q455"/>
      <c r="R455"/>
      <c r="S455"/>
      <c r="T455"/>
      <c r="U455"/>
      <c r="V455"/>
      <c r="W455"/>
      <c r="X455"/>
      <c r="Y455"/>
      <c r="Z455"/>
      <c r="AA455" s="135">
        <v>117.19766804671</v>
      </c>
      <c r="AB455" s="139" t="str">
        <f>VLOOKUP(I455,#REF!,4,0)</f>
        <v>0</v>
      </c>
      <c r="AC455" s="137">
        <f>ROUND(AB455/1.3*1.2644,2)</f>
        <v>0</v>
      </c>
      <c r="AD455" s="137">
        <f>AC455*F455-AA455*F455</f>
        <v>-71890.22155653</v>
      </c>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c r="CK455"/>
      <c r="CL455"/>
      <c r="CM455"/>
      <c r="CN455"/>
      <c r="CO455"/>
      <c r="CP455"/>
      <c r="CQ455"/>
      <c r="CR455"/>
      <c r="CS455"/>
      <c r="CT455"/>
      <c r="CU455"/>
      <c r="CV455"/>
      <c r="CW455"/>
      <c r="CX455"/>
      <c r="CY455"/>
      <c r="CZ455"/>
      <c r="DA455"/>
      <c r="DB455"/>
      <c r="DC455"/>
      <c r="DD455"/>
      <c r="DE455"/>
      <c r="DF455"/>
      <c r="DG455"/>
      <c r="DH455"/>
      <c r="DI455"/>
      <c r="DJ455"/>
      <c r="DK455"/>
      <c r="DL455"/>
      <c r="DM455"/>
      <c r="DN455"/>
      <c r="DO455"/>
      <c r="DP455"/>
      <c r="DQ455"/>
      <c r="DR455"/>
      <c r="DS455"/>
      <c r="DT455"/>
      <c r="DU455"/>
      <c r="DV455"/>
      <c r="DW455"/>
      <c r="DX455"/>
      <c r="DY455"/>
      <c r="DZ455"/>
      <c r="EA455"/>
      <c r="EB455"/>
      <c r="EC455"/>
      <c r="ED455"/>
      <c r="EE455"/>
      <c r="EF455"/>
      <c r="EG455"/>
      <c r="EH455"/>
      <c r="EI455"/>
      <c r="EJ455"/>
      <c r="EK455"/>
      <c r="EL455"/>
      <c r="EM455"/>
      <c r="EN455"/>
      <c r="EO455"/>
      <c r="EP455"/>
      <c r="EQ455"/>
      <c r="ER455"/>
      <c r="ES455"/>
      <c r="ET455"/>
      <c r="EU455"/>
      <c r="EV455"/>
      <c r="EW455"/>
      <c r="EX455"/>
      <c r="EY455"/>
      <c r="EZ455"/>
      <c r="FA455"/>
      <c r="FB455"/>
      <c r="FC455"/>
      <c r="FD455"/>
      <c r="FE455"/>
      <c r="FF455"/>
      <c r="FG455"/>
      <c r="FH455"/>
      <c r="FI455"/>
      <c r="FJ455"/>
      <c r="FK455"/>
      <c r="FL455"/>
      <c r="FM455"/>
      <c r="FN455"/>
      <c r="FO455"/>
      <c r="FP455"/>
      <c r="FQ455"/>
      <c r="FR455"/>
      <c r="FS455"/>
      <c r="FT455"/>
      <c r="FU455"/>
      <c r="FV455"/>
      <c r="FW455"/>
      <c r="FX455"/>
      <c r="FY455"/>
      <c r="FZ455"/>
      <c r="GA455"/>
      <c r="GB455"/>
      <c r="GC455"/>
      <c r="GD455"/>
      <c r="GE455"/>
      <c r="GF455"/>
      <c r="GG455"/>
      <c r="GH455"/>
      <c r="GI455"/>
      <c r="GJ455"/>
      <c r="GK455"/>
      <c r="GL455"/>
      <c r="GM455"/>
      <c r="GN455"/>
      <c r="GO455"/>
      <c r="GP455"/>
      <c r="GQ455"/>
      <c r="GR455"/>
      <c r="GS455"/>
      <c r="GT455"/>
      <c r="GU455"/>
      <c r="GV455"/>
      <c r="GW455"/>
      <c r="GX455"/>
      <c r="GY455"/>
      <c r="GZ455"/>
      <c r="HA455"/>
      <c r="HB455"/>
      <c r="HC455"/>
      <c r="HD455"/>
      <c r="HE455"/>
      <c r="HF455"/>
      <c r="HG455"/>
      <c r="HH455"/>
      <c r="HI455"/>
      <c r="HJ455"/>
      <c r="HK455"/>
      <c r="HL455"/>
      <c r="HM455"/>
      <c r="HN455"/>
      <c r="HO455"/>
      <c r="HP455"/>
      <c r="HQ455"/>
      <c r="HR455"/>
      <c r="HS455"/>
      <c r="HT455"/>
      <c r="HU455"/>
      <c r="HV455"/>
      <c r="HW455"/>
      <c r="HX455"/>
      <c r="HY455"/>
      <c r="HZ455"/>
      <c r="IA455"/>
      <c r="IB455"/>
      <c r="IC455"/>
      <c r="ID455"/>
      <c r="IE455"/>
      <c r="IF455"/>
      <c r="IG455"/>
      <c r="IH455"/>
      <c r="II455"/>
      <c r="IJ455"/>
      <c r="IK455"/>
      <c r="IL455"/>
      <c r="IM455"/>
      <c r="IN455"/>
      <c r="IO455"/>
      <c r="IP455"/>
      <c r="IQ455"/>
      <c r="IR455"/>
      <c r="IS455"/>
      <c r="IT455"/>
      <c r="IU455"/>
      <c r="IV455"/>
    </row>
    <row r="456" spans="1:256" customHeight="1" ht="15.75" hidden="true" outlineLevel="1">
      <c r="A456" s="147"/>
      <c r="B456" s="26"/>
      <c r="C456" s="27" t="s">
        <v>896</v>
      </c>
      <c r="D456" s="28" t="s">
        <v>88</v>
      </c>
      <c r="E456" s="26" t="s">
        <v>78</v>
      </c>
      <c r="F456" s="29">
        <v>178.35</v>
      </c>
      <c r="G456" s="81">
        <v>86938.49</v>
      </c>
      <c r="H456" s="27" t="s">
        <v>85</v>
      </c>
      <c r="I456" s="27" t="s">
        <v>89</v>
      </c>
      <c r="J456" s="27"/>
      <c r="K456" s="125"/>
      <c r="L456" s="125"/>
      <c r="M456" s="82"/>
      <c r="N456"/>
      <c r="O456"/>
      <c r="P456"/>
      <c r="Q456"/>
      <c r="R456"/>
      <c r="S456"/>
      <c r="T456"/>
      <c r="U456"/>
      <c r="V456"/>
      <c r="W456"/>
      <c r="X456"/>
      <c r="Y456"/>
      <c r="Z456"/>
      <c r="AA456" s="135">
        <v>543.61795986964</v>
      </c>
      <c r="AB456" s="139" t="str">
        <f>VLOOKUP(I456,#REF!,4,0)</f>
        <v>0</v>
      </c>
      <c r="AC456" s="137">
        <f>ROUND(AB456/1.3*1.2644,2)</f>
        <v>0</v>
      </c>
      <c r="AD456" s="137">
        <f>AC456*F456-AA456*F456</f>
        <v>-96954.26314275</v>
      </c>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c r="CK456"/>
      <c r="CL456"/>
      <c r="CM456"/>
      <c r="CN456"/>
      <c r="CO456"/>
      <c r="CP456"/>
      <c r="CQ456"/>
      <c r="CR456"/>
      <c r="CS456"/>
      <c r="CT456"/>
      <c r="CU456"/>
      <c r="CV456"/>
      <c r="CW456"/>
      <c r="CX456"/>
      <c r="CY456"/>
      <c r="CZ456"/>
      <c r="DA456"/>
      <c r="DB456"/>
      <c r="DC456"/>
      <c r="DD456"/>
      <c r="DE456"/>
      <c r="DF456"/>
      <c r="DG456"/>
      <c r="DH456"/>
      <c r="DI456"/>
      <c r="DJ456"/>
      <c r="DK456"/>
      <c r="DL456"/>
      <c r="DM456"/>
      <c r="DN456"/>
      <c r="DO456"/>
      <c r="DP456"/>
      <c r="DQ456"/>
      <c r="DR456"/>
      <c r="DS456"/>
      <c r="DT456"/>
      <c r="DU456"/>
      <c r="DV456"/>
      <c r="DW456"/>
      <c r="DX456"/>
      <c r="DY456"/>
      <c r="DZ456"/>
      <c r="EA456"/>
      <c r="EB456"/>
      <c r="EC456"/>
      <c r="ED456"/>
      <c r="EE456"/>
      <c r="EF456"/>
      <c r="EG456"/>
      <c r="EH456"/>
      <c r="EI456"/>
      <c r="EJ456"/>
      <c r="EK456"/>
      <c r="EL456"/>
      <c r="EM456"/>
      <c r="EN456"/>
      <c r="EO456"/>
      <c r="EP456"/>
      <c r="EQ456"/>
      <c r="ER456"/>
      <c r="ES456"/>
      <c r="ET456"/>
      <c r="EU456"/>
      <c r="EV456"/>
      <c r="EW456"/>
      <c r="EX456"/>
      <c r="EY456"/>
      <c r="EZ456"/>
      <c r="FA456"/>
      <c r="FB456"/>
      <c r="FC456"/>
      <c r="FD456"/>
      <c r="FE456"/>
      <c r="FF456"/>
      <c r="FG456"/>
      <c r="FH456"/>
      <c r="FI456"/>
      <c r="FJ456"/>
      <c r="FK456"/>
      <c r="FL456"/>
      <c r="FM456"/>
      <c r="FN456"/>
      <c r="FO456"/>
      <c r="FP456"/>
      <c r="FQ456"/>
      <c r="FR456"/>
      <c r="FS456"/>
      <c r="FT456"/>
      <c r="FU456"/>
      <c r="FV456"/>
      <c r="FW456"/>
      <c r="FX456"/>
      <c r="FY456"/>
      <c r="FZ456"/>
      <c r="GA456"/>
      <c r="GB456"/>
      <c r="GC456"/>
      <c r="GD456"/>
      <c r="GE456"/>
      <c r="GF456"/>
      <c r="GG456"/>
      <c r="GH456"/>
      <c r="GI456"/>
      <c r="GJ456"/>
      <c r="GK456"/>
      <c r="GL456"/>
      <c r="GM456"/>
      <c r="GN456"/>
      <c r="GO456"/>
      <c r="GP456"/>
      <c r="GQ456"/>
      <c r="GR456"/>
      <c r="GS456"/>
      <c r="GT456"/>
      <c r="GU456"/>
      <c r="GV456"/>
      <c r="GW456"/>
      <c r="GX456"/>
      <c r="GY456"/>
      <c r="GZ456"/>
      <c r="HA456"/>
      <c r="HB456"/>
      <c r="HC456"/>
      <c r="HD456"/>
      <c r="HE456"/>
      <c r="HF456"/>
      <c r="HG456"/>
      <c r="HH456"/>
      <c r="HI456"/>
      <c r="HJ456"/>
      <c r="HK456"/>
      <c r="HL456"/>
      <c r="HM456"/>
      <c r="HN456"/>
      <c r="HO456"/>
      <c r="HP456"/>
      <c r="HQ456"/>
      <c r="HR456"/>
      <c r="HS456"/>
      <c r="HT456"/>
      <c r="HU456"/>
      <c r="HV456"/>
      <c r="HW456"/>
      <c r="HX456"/>
      <c r="HY456"/>
      <c r="HZ456"/>
      <c r="IA456"/>
      <c r="IB456"/>
      <c r="IC456"/>
      <c r="ID456"/>
      <c r="IE456"/>
      <c r="IF456"/>
      <c r="IG456"/>
      <c r="IH456"/>
      <c r="II456"/>
      <c r="IJ456"/>
      <c r="IK456"/>
      <c r="IL456"/>
      <c r="IM456"/>
      <c r="IN456"/>
      <c r="IO456"/>
      <c r="IP456"/>
      <c r="IQ456"/>
      <c r="IR456"/>
      <c r="IS456"/>
      <c r="IT456"/>
      <c r="IU456"/>
      <c r="IV456"/>
    </row>
    <row r="457" spans="1:256" customHeight="1" ht="15.75" hidden="true" outlineLevel="1">
      <c r="A457" s="147"/>
      <c r="B457" s="26"/>
      <c r="C457" s="27" t="s">
        <v>897</v>
      </c>
      <c r="D457" s="28" t="s">
        <v>91</v>
      </c>
      <c r="E457" s="26" t="s">
        <v>78</v>
      </c>
      <c r="F457" s="29">
        <v>178.35</v>
      </c>
      <c r="G457" s="81">
        <v>25916.04</v>
      </c>
      <c r="H457" s="27" t="s">
        <v>85</v>
      </c>
      <c r="I457" s="27" t="s">
        <v>92</v>
      </c>
      <c r="J457" s="27"/>
      <c r="K457" s="125"/>
      <c r="L457" s="125"/>
      <c r="M457" s="82"/>
      <c r="N457"/>
      <c r="O457"/>
      <c r="P457"/>
      <c r="Q457"/>
      <c r="R457"/>
      <c r="S457"/>
      <c r="T457"/>
      <c r="U457"/>
      <c r="V457"/>
      <c r="W457"/>
      <c r="X457"/>
      <c r="Y457"/>
      <c r="Z457"/>
      <c r="AA457" s="135">
        <v>139.48665020505</v>
      </c>
      <c r="AB457" s="139" t="str">
        <f>VLOOKUP(I457,#REF!,4,0)</f>
        <v>0</v>
      </c>
      <c r="AC457" s="137">
        <f>ROUND(AB457/1.3*1.2644,2)</f>
        <v>0</v>
      </c>
      <c r="AD457" s="137">
        <f>AC457*F457-AA457*F457</f>
        <v>-24877.44406407</v>
      </c>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c r="CK457"/>
      <c r="CL457"/>
      <c r="CM457"/>
      <c r="CN457"/>
      <c r="CO457"/>
      <c r="CP457"/>
      <c r="CQ457"/>
      <c r="CR457"/>
      <c r="CS457"/>
      <c r="CT457"/>
      <c r="CU457"/>
      <c r="CV457"/>
      <c r="CW457"/>
      <c r="CX457"/>
      <c r="CY457"/>
      <c r="CZ457"/>
      <c r="DA457"/>
      <c r="DB457"/>
      <c r="DC457"/>
      <c r="DD457"/>
      <c r="DE457"/>
      <c r="DF457"/>
      <c r="DG457"/>
      <c r="DH457"/>
      <c r="DI457"/>
      <c r="DJ457"/>
      <c r="DK457"/>
      <c r="DL457"/>
      <c r="DM457"/>
      <c r="DN457"/>
      <c r="DO457"/>
      <c r="DP457"/>
      <c r="DQ457"/>
      <c r="DR457"/>
      <c r="DS457"/>
      <c r="DT457"/>
      <c r="DU457"/>
      <c r="DV457"/>
      <c r="DW457"/>
      <c r="DX457"/>
      <c r="DY457"/>
      <c r="DZ457"/>
      <c r="EA457"/>
      <c r="EB457"/>
      <c r="EC457"/>
      <c r="ED457"/>
      <c r="EE457"/>
      <c r="EF457"/>
      <c r="EG457"/>
      <c r="EH457"/>
      <c r="EI457"/>
      <c r="EJ457"/>
      <c r="EK457"/>
      <c r="EL457"/>
      <c r="EM457"/>
      <c r="EN457"/>
      <c r="EO457"/>
      <c r="EP457"/>
      <c r="EQ457"/>
      <c r="ER457"/>
      <c r="ES457"/>
      <c r="ET457"/>
      <c r="EU457"/>
      <c r="EV457"/>
      <c r="EW457"/>
      <c r="EX457"/>
      <c r="EY457"/>
      <c r="EZ457"/>
      <c r="FA457"/>
      <c r="FB457"/>
      <c r="FC457"/>
      <c r="FD457"/>
      <c r="FE457"/>
      <c r="FF457"/>
      <c r="FG457"/>
      <c r="FH457"/>
      <c r="FI457"/>
      <c r="FJ457"/>
      <c r="FK457"/>
      <c r="FL457"/>
      <c r="FM457"/>
      <c r="FN457"/>
      <c r="FO457"/>
      <c r="FP457"/>
      <c r="FQ457"/>
      <c r="FR457"/>
      <c r="FS457"/>
      <c r="FT457"/>
      <c r="FU457"/>
      <c r="FV457"/>
      <c r="FW457"/>
      <c r="FX457"/>
      <c r="FY457"/>
      <c r="FZ457"/>
      <c r="GA457"/>
      <c r="GB457"/>
      <c r="GC457"/>
      <c r="GD457"/>
      <c r="GE457"/>
      <c r="GF457"/>
      <c r="GG457"/>
      <c r="GH457"/>
      <c r="GI457"/>
      <c r="GJ457"/>
      <c r="GK457"/>
      <c r="GL457"/>
      <c r="GM457"/>
      <c r="GN457"/>
      <c r="GO457"/>
      <c r="GP457"/>
      <c r="GQ457"/>
      <c r="GR457"/>
      <c r="GS457"/>
      <c r="GT457"/>
      <c r="GU457"/>
      <c r="GV457"/>
      <c r="GW457"/>
      <c r="GX457"/>
      <c r="GY457"/>
      <c r="GZ457"/>
      <c r="HA457"/>
      <c r="HB457"/>
      <c r="HC457"/>
      <c r="HD457"/>
      <c r="HE457"/>
      <c r="HF457"/>
      <c r="HG457"/>
      <c r="HH457"/>
      <c r="HI457"/>
      <c r="HJ457"/>
      <c r="HK457"/>
      <c r="HL457"/>
      <c r="HM457"/>
      <c r="HN457"/>
      <c r="HO457"/>
      <c r="HP457"/>
      <c r="HQ457"/>
      <c r="HR457"/>
      <c r="HS457"/>
      <c r="HT457"/>
      <c r="HU457"/>
      <c r="HV457"/>
      <c r="HW457"/>
      <c r="HX457"/>
      <c r="HY457"/>
      <c r="HZ457"/>
      <c r="IA457"/>
      <c r="IB457"/>
      <c r="IC457"/>
      <c r="ID457"/>
      <c r="IE457"/>
      <c r="IF457"/>
      <c r="IG457"/>
      <c r="IH457"/>
      <c r="II457"/>
      <c r="IJ457"/>
      <c r="IK457"/>
      <c r="IL457"/>
      <c r="IM457"/>
      <c r="IN457"/>
      <c r="IO457"/>
      <c r="IP457"/>
      <c r="IQ457"/>
      <c r="IR457"/>
      <c r="IS457"/>
      <c r="IT457"/>
      <c r="IU457"/>
      <c r="IV457"/>
    </row>
    <row r="458" spans="1:256" customHeight="1" ht="15.75" hidden="true" outlineLevel="1">
      <c r="A458" s="147"/>
      <c r="B458" s="26"/>
      <c r="C458" s="27" t="s">
        <v>898</v>
      </c>
      <c r="D458" s="28" t="s">
        <v>94</v>
      </c>
      <c r="E458" s="26" t="s">
        <v>95</v>
      </c>
      <c r="F458" s="29">
        <v>17834.73</v>
      </c>
      <c r="G458" s="81">
        <v>196003.68</v>
      </c>
      <c r="H458" s="27" t="s">
        <v>85</v>
      </c>
      <c r="I458" s="27" t="s">
        <v>96</v>
      </c>
      <c r="J458" s="27"/>
      <c r="K458" s="125"/>
      <c r="L458" s="125"/>
      <c r="M458" s="82"/>
      <c r="N458"/>
      <c r="O458"/>
      <c r="P458"/>
      <c r="Q458"/>
      <c r="R458"/>
      <c r="S458"/>
      <c r="T458"/>
      <c r="U458"/>
      <c r="V458"/>
      <c r="W458"/>
      <c r="X458"/>
      <c r="Y458"/>
      <c r="Z458"/>
      <c r="AA458" s="135">
        <v>11.251512316314</v>
      </c>
      <c r="AB458" s="139" t="str">
        <f>VLOOKUP(I458,#REF!,4,0)</f>
        <v>0</v>
      </c>
      <c r="AC458" s="137">
        <f>ROUND(AB458/1.3*1.2644,2)</f>
        <v>0</v>
      </c>
      <c r="AD458" s="137">
        <f>AC458*F458-AA458*F458</f>
        <v>-200667.68425314</v>
      </c>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c r="CK458"/>
      <c r="CL458"/>
      <c r="CM458"/>
      <c r="CN458"/>
      <c r="CO458"/>
      <c r="CP458"/>
      <c r="CQ458"/>
      <c r="CR458"/>
      <c r="CS458"/>
      <c r="CT458"/>
      <c r="CU458"/>
      <c r="CV458"/>
      <c r="CW458"/>
      <c r="CX458"/>
      <c r="CY458"/>
      <c r="CZ458"/>
      <c r="DA458"/>
      <c r="DB458"/>
      <c r="DC458"/>
      <c r="DD458"/>
      <c r="DE458"/>
      <c r="DF458"/>
      <c r="DG458"/>
      <c r="DH458"/>
      <c r="DI458"/>
      <c r="DJ458"/>
      <c r="DK458"/>
      <c r="DL458"/>
      <c r="DM458"/>
      <c r="DN458"/>
      <c r="DO458"/>
      <c r="DP458"/>
      <c r="DQ458"/>
      <c r="DR458"/>
      <c r="DS458"/>
      <c r="DT458"/>
      <c r="DU458"/>
      <c r="DV458"/>
      <c r="DW458"/>
      <c r="DX458"/>
      <c r="DY458"/>
      <c r="DZ458"/>
      <c r="EA458"/>
      <c r="EB458"/>
      <c r="EC458"/>
      <c r="ED458"/>
      <c r="EE458"/>
      <c r="EF458"/>
      <c r="EG458"/>
      <c r="EH458"/>
      <c r="EI458"/>
      <c r="EJ458"/>
      <c r="EK458"/>
      <c r="EL458"/>
      <c r="EM458"/>
      <c r="EN458"/>
      <c r="EO458"/>
      <c r="EP458"/>
      <c r="EQ458"/>
      <c r="ER458"/>
      <c r="ES458"/>
      <c r="ET458"/>
      <c r="EU458"/>
      <c r="EV458"/>
      <c r="EW458"/>
      <c r="EX458"/>
      <c r="EY458"/>
      <c r="EZ458"/>
      <c r="FA458"/>
      <c r="FB458"/>
      <c r="FC458"/>
      <c r="FD458"/>
      <c r="FE458"/>
      <c r="FF458"/>
      <c r="FG458"/>
      <c r="FH458"/>
      <c r="FI458"/>
      <c r="FJ458"/>
      <c r="FK458"/>
      <c r="FL458"/>
      <c r="FM458"/>
      <c r="FN458"/>
      <c r="FO458"/>
      <c r="FP458"/>
      <c r="FQ458"/>
      <c r="FR458"/>
      <c r="FS458"/>
      <c r="FT458"/>
      <c r="FU458"/>
      <c r="FV458"/>
      <c r="FW458"/>
      <c r="FX458"/>
      <c r="FY458"/>
      <c r="FZ458"/>
      <c r="GA458"/>
      <c r="GB458"/>
      <c r="GC458"/>
      <c r="GD458"/>
      <c r="GE458"/>
      <c r="GF458"/>
      <c r="GG458"/>
      <c r="GH458"/>
      <c r="GI458"/>
      <c r="GJ458"/>
      <c r="GK458"/>
      <c r="GL458"/>
      <c r="GM458"/>
      <c r="GN458"/>
      <c r="GO458"/>
      <c r="GP458"/>
      <c r="GQ458"/>
      <c r="GR458"/>
      <c r="GS458"/>
      <c r="GT458"/>
      <c r="GU458"/>
      <c r="GV458"/>
      <c r="GW458"/>
      <c r="GX458"/>
      <c r="GY458"/>
      <c r="GZ458"/>
      <c r="HA458"/>
      <c r="HB458"/>
      <c r="HC458"/>
      <c r="HD458"/>
      <c r="HE458"/>
      <c r="HF458"/>
      <c r="HG458"/>
      <c r="HH458"/>
      <c r="HI458"/>
      <c r="HJ458"/>
      <c r="HK458"/>
      <c r="HL458"/>
      <c r="HM458"/>
      <c r="HN458"/>
      <c r="HO458"/>
      <c r="HP458"/>
      <c r="HQ458"/>
      <c r="HR458"/>
      <c r="HS458"/>
      <c r="HT458"/>
      <c r="HU458"/>
      <c r="HV458"/>
      <c r="HW458"/>
      <c r="HX458"/>
      <c r="HY458"/>
      <c r="HZ458"/>
      <c r="IA458"/>
      <c r="IB458"/>
      <c r="IC458"/>
      <c r="ID458"/>
      <c r="IE458"/>
      <c r="IF458"/>
      <c r="IG458"/>
      <c r="IH458"/>
      <c r="II458"/>
      <c r="IJ458"/>
      <c r="IK458"/>
      <c r="IL458"/>
      <c r="IM458"/>
      <c r="IN458"/>
      <c r="IO458"/>
      <c r="IP458"/>
      <c r="IQ458"/>
      <c r="IR458"/>
      <c r="IS458"/>
      <c r="IT458"/>
      <c r="IU458"/>
      <c r="IV458"/>
    </row>
    <row r="459" spans="1:256" customHeight="1" ht="15.75" hidden="true" outlineLevel="1">
      <c r="A459" s="147"/>
      <c r="B459" s="26"/>
      <c r="C459" s="27" t="s">
        <v>899</v>
      </c>
      <c r="D459" s="28" t="s">
        <v>199</v>
      </c>
      <c r="E459" s="26" t="s">
        <v>78</v>
      </c>
      <c r="F459" s="29">
        <v>1.9</v>
      </c>
      <c r="G459" s="81">
        <v>757.55</v>
      </c>
      <c r="H459" s="27" t="s">
        <v>85</v>
      </c>
      <c r="I459" s="27" t="s">
        <v>200</v>
      </c>
      <c r="J459" s="27"/>
      <c r="K459" s="125"/>
      <c r="L459" s="125"/>
      <c r="M459" s="82"/>
      <c r="N459"/>
      <c r="O459"/>
      <c r="P459"/>
      <c r="Q459"/>
      <c r="R459"/>
      <c r="S459"/>
      <c r="T459"/>
      <c r="U459"/>
      <c r="V459"/>
      <c r="W459"/>
      <c r="X459"/>
      <c r="Y459"/>
      <c r="Z459"/>
      <c r="AA459" s="135">
        <v>444.84016158947</v>
      </c>
      <c r="AB459" s="139" t="str">
        <f>VLOOKUP(I459,#REF!,4,0)</f>
        <v>0</v>
      </c>
      <c r="AC459" s="137">
        <f>ROUND(AB459/1.3*1.2644,2)</f>
        <v>0</v>
      </c>
      <c r="AD459" s="137">
        <f>AC459*F459-AA459*F459</f>
        <v>-845.19630702</v>
      </c>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c r="CK459"/>
      <c r="CL459"/>
      <c r="CM459"/>
      <c r="CN459"/>
      <c r="CO459"/>
      <c r="CP459"/>
      <c r="CQ459"/>
      <c r="CR459"/>
      <c r="CS459"/>
      <c r="CT459"/>
      <c r="CU459"/>
      <c r="CV459"/>
      <c r="CW459"/>
      <c r="CX459"/>
      <c r="CY459"/>
      <c r="CZ459"/>
      <c r="DA459"/>
      <c r="DB459"/>
      <c r="DC459"/>
      <c r="DD459"/>
      <c r="DE459"/>
      <c r="DF459"/>
      <c r="DG459"/>
      <c r="DH459"/>
      <c r="DI459"/>
      <c r="DJ459"/>
      <c r="DK459"/>
      <c r="DL459"/>
      <c r="DM459"/>
      <c r="DN459"/>
      <c r="DO459"/>
      <c r="DP459"/>
      <c r="DQ459"/>
      <c r="DR459"/>
      <c r="DS459"/>
      <c r="DT459"/>
      <c r="DU459"/>
      <c r="DV459"/>
      <c r="DW459"/>
      <c r="DX459"/>
      <c r="DY459"/>
      <c r="DZ459"/>
      <c r="EA459"/>
      <c r="EB459"/>
      <c r="EC459"/>
      <c r="ED459"/>
      <c r="EE459"/>
      <c r="EF459"/>
      <c r="EG459"/>
      <c r="EH459"/>
      <c r="EI459"/>
      <c r="EJ459"/>
      <c r="EK459"/>
      <c r="EL459"/>
      <c r="EM459"/>
      <c r="EN459"/>
      <c r="EO459"/>
      <c r="EP459"/>
      <c r="EQ459"/>
      <c r="ER459"/>
      <c r="ES459"/>
      <c r="ET459"/>
      <c r="EU459"/>
      <c r="EV459"/>
      <c r="EW459"/>
      <c r="EX459"/>
      <c r="EY459"/>
      <c r="EZ459"/>
      <c r="FA459"/>
      <c r="FB459"/>
      <c r="FC459"/>
      <c r="FD459"/>
      <c r="FE459"/>
      <c r="FF459"/>
      <c r="FG459"/>
      <c r="FH459"/>
      <c r="FI459"/>
      <c r="FJ459"/>
      <c r="FK459"/>
      <c r="FL459"/>
      <c r="FM459"/>
      <c r="FN459"/>
      <c r="FO459"/>
      <c r="FP459"/>
      <c r="FQ459"/>
      <c r="FR459"/>
      <c r="FS459"/>
      <c r="FT459"/>
      <c r="FU459"/>
      <c r="FV459"/>
      <c r="FW459"/>
      <c r="FX459"/>
      <c r="FY459"/>
      <c r="FZ459"/>
      <c r="GA459"/>
      <c r="GB459"/>
      <c r="GC459"/>
      <c r="GD459"/>
      <c r="GE459"/>
      <c r="GF459"/>
      <c r="GG459"/>
      <c r="GH459"/>
      <c r="GI459"/>
      <c r="GJ459"/>
      <c r="GK459"/>
      <c r="GL459"/>
      <c r="GM459"/>
      <c r="GN459"/>
      <c r="GO459"/>
      <c r="GP459"/>
      <c r="GQ459"/>
      <c r="GR459"/>
      <c r="GS459"/>
      <c r="GT459"/>
      <c r="GU459"/>
      <c r="GV459"/>
      <c r="GW459"/>
      <c r="GX459"/>
      <c r="GY459"/>
      <c r="GZ459"/>
      <c r="HA459"/>
      <c r="HB459"/>
      <c r="HC459"/>
      <c r="HD459"/>
      <c r="HE459"/>
      <c r="HF459"/>
      <c r="HG459"/>
      <c r="HH459"/>
      <c r="HI459"/>
      <c r="HJ459"/>
      <c r="HK459"/>
      <c r="HL459"/>
      <c r="HM459"/>
      <c r="HN459"/>
      <c r="HO459"/>
      <c r="HP459"/>
      <c r="HQ459"/>
      <c r="HR459"/>
      <c r="HS459"/>
      <c r="HT459"/>
      <c r="HU459"/>
      <c r="HV459"/>
      <c r="HW459"/>
      <c r="HX459"/>
      <c r="HY459"/>
      <c r="HZ459"/>
      <c r="IA459"/>
      <c r="IB459"/>
      <c r="IC459"/>
      <c r="ID459"/>
      <c r="IE459"/>
      <c r="IF459"/>
      <c r="IG459"/>
      <c r="IH459"/>
      <c r="II459"/>
      <c r="IJ459"/>
      <c r="IK459"/>
      <c r="IL459"/>
      <c r="IM459"/>
      <c r="IN459"/>
      <c r="IO459"/>
      <c r="IP459"/>
      <c r="IQ459"/>
      <c r="IR459"/>
      <c r="IS459"/>
      <c r="IT459"/>
      <c r="IU459"/>
      <c r="IV459"/>
    </row>
    <row r="460" spans="1:256" customHeight="1" ht="30" hidden="true" outlineLevel="1">
      <c r="A460" s="147"/>
      <c r="B460" s="26"/>
      <c r="C460" s="27" t="s">
        <v>900</v>
      </c>
      <c r="D460" s="28" t="s">
        <v>205</v>
      </c>
      <c r="E460" s="26" t="s">
        <v>84</v>
      </c>
      <c r="F460" s="29">
        <v>613.41</v>
      </c>
      <c r="G460" s="81">
        <v>7213.04</v>
      </c>
      <c r="H460" s="27" t="s">
        <v>206</v>
      </c>
      <c r="I460" s="27" t="s">
        <v>207</v>
      </c>
      <c r="J460" s="27"/>
      <c r="K460" s="125"/>
      <c r="L460" s="125"/>
      <c r="M460" s="82"/>
      <c r="N460"/>
      <c r="O460"/>
      <c r="P460"/>
      <c r="Q460"/>
      <c r="R460"/>
      <c r="S460"/>
      <c r="T460"/>
      <c r="U460"/>
      <c r="V460"/>
      <c r="W460"/>
      <c r="X460"/>
      <c r="Y460"/>
      <c r="Z460"/>
      <c r="AA460" s="135">
        <v>11.17123403267</v>
      </c>
      <c r="AB460" s="139" t="str">
        <f>VLOOKUP(I460,#REF!,4,0)</f>
        <v>0</v>
      </c>
      <c r="AC460" s="137" t="str">
        <f>AB460/1.3*1.2644</f>
        <v>0</v>
      </c>
      <c r="AD460" s="137" t="str">
        <f>F460*AC460-F460*AA460</f>
        <v>0</v>
      </c>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c r="CK460"/>
      <c r="CL460"/>
      <c r="CM460"/>
      <c r="CN460"/>
      <c r="CO460"/>
      <c r="CP460"/>
      <c r="CQ460"/>
      <c r="CR460"/>
      <c r="CS460"/>
      <c r="CT460"/>
      <c r="CU460"/>
      <c r="CV460"/>
      <c r="CW460"/>
      <c r="CX460"/>
      <c r="CY460"/>
      <c r="CZ460"/>
      <c r="DA460"/>
      <c r="DB460"/>
      <c r="DC460"/>
      <c r="DD460"/>
      <c r="DE460"/>
      <c r="DF460"/>
      <c r="DG460"/>
      <c r="DH460"/>
      <c r="DI460"/>
      <c r="DJ460"/>
      <c r="DK460"/>
      <c r="DL460"/>
      <c r="DM460"/>
      <c r="DN460"/>
      <c r="DO460"/>
      <c r="DP460"/>
      <c r="DQ460"/>
      <c r="DR460"/>
      <c r="DS460"/>
      <c r="DT460"/>
      <c r="DU460"/>
      <c r="DV460"/>
      <c r="DW460"/>
      <c r="DX460"/>
      <c r="DY460"/>
      <c r="DZ460"/>
      <c r="EA460"/>
      <c r="EB460"/>
      <c r="EC460"/>
      <c r="ED460"/>
      <c r="EE460"/>
      <c r="EF460"/>
      <c r="EG460"/>
      <c r="EH460"/>
      <c r="EI460"/>
      <c r="EJ460"/>
      <c r="EK460"/>
      <c r="EL460"/>
      <c r="EM460"/>
      <c r="EN460"/>
      <c r="EO460"/>
      <c r="EP460"/>
      <c r="EQ460"/>
      <c r="ER460"/>
      <c r="ES460"/>
      <c r="ET460"/>
      <c r="EU460"/>
      <c r="EV460"/>
      <c r="EW460"/>
      <c r="EX460"/>
      <c r="EY460"/>
      <c r="EZ460"/>
      <c r="FA460"/>
      <c r="FB460"/>
      <c r="FC460"/>
      <c r="FD460"/>
      <c r="FE460"/>
      <c r="FF460"/>
      <c r="FG460"/>
      <c r="FH460"/>
      <c r="FI460"/>
      <c r="FJ460"/>
      <c r="FK460"/>
      <c r="FL460"/>
      <c r="FM460"/>
      <c r="FN460"/>
      <c r="FO460"/>
      <c r="FP460"/>
      <c r="FQ460"/>
      <c r="FR460"/>
      <c r="FS460"/>
      <c r="FT460"/>
      <c r="FU460"/>
      <c r="FV460"/>
      <c r="FW460"/>
      <c r="FX460"/>
      <c r="FY460"/>
      <c r="FZ460"/>
      <c r="GA460"/>
      <c r="GB460"/>
      <c r="GC460"/>
      <c r="GD460"/>
      <c r="GE460"/>
      <c r="GF460"/>
      <c r="GG460"/>
      <c r="GH460"/>
      <c r="GI460"/>
      <c r="GJ460"/>
      <c r="GK460"/>
      <c r="GL460"/>
      <c r="GM460"/>
      <c r="GN460"/>
      <c r="GO460"/>
      <c r="GP460"/>
      <c r="GQ460"/>
      <c r="GR460"/>
      <c r="GS460"/>
      <c r="GT460"/>
      <c r="GU460"/>
      <c r="GV460"/>
      <c r="GW460"/>
      <c r="GX460"/>
      <c r="GY460"/>
      <c r="GZ460"/>
      <c r="HA460"/>
      <c r="HB460"/>
      <c r="HC460"/>
      <c r="HD460"/>
      <c r="HE460"/>
      <c r="HF460"/>
      <c r="HG460"/>
      <c r="HH460"/>
      <c r="HI460"/>
      <c r="HJ460"/>
      <c r="HK460"/>
      <c r="HL460"/>
      <c r="HM460"/>
      <c r="HN460"/>
      <c r="HO460"/>
      <c r="HP460"/>
      <c r="HQ460"/>
      <c r="HR460"/>
      <c r="HS460"/>
      <c r="HT460"/>
      <c r="HU460"/>
      <c r="HV460"/>
      <c r="HW460"/>
      <c r="HX460"/>
      <c r="HY460"/>
      <c r="HZ460"/>
      <c r="IA460"/>
      <c r="IB460"/>
      <c r="IC460"/>
      <c r="ID460"/>
      <c r="IE460"/>
      <c r="IF460"/>
      <c r="IG460"/>
      <c r="IH460"/>
      <c r="II460"/>
      <c r="IJ460"/>
      <c r="IK460"/>
      <c r="IL460"/>
      <c r="IM460"/>
      <c r="IN460"/>
      <c r="IO460"/>
      <c r="IP460"/>
      <c r="IQ460"/>
      <c r="IR460"/>
      <c r="IS460"/>
      <c r="IT460"/>
      <c r="IU460"/>
      <c r="IV460"/>
    </row>
    <row r="461" spans="1:256" customHeight="1" ht="15.75" hidden="true" outlineLevel="1">
      <c r="A461" s="147"/>
      <c r="B461" s="26"/>
      <c r="C461" s="27" t="s">
        <v>901</v>
      </c>
      <c r="D461" s="28" t="s">
        <v>54</v>
      </c>
      <c r="E461" s="26" t="s">
        <v>55</v>
      </c>
      <c r="F461" s="37">
        <v>0.05</v>
      </c>
      <c r="G461" s="87">
        <v>19271.0155</v>
      </c>
      <c r="H461" s="27"/>
      <c r="I461" s="27"/>
      <c r="J461" s="27"/>
      <c r="K461" s="125"/>
      <c r="L461" s="125"/>
      <c r="M461" s="82"/>
      <c r="N461"/>
      <c r="O461"/>
      <c r="P461"/>
      <c r="Q461"/>
      <c r="R461"/>
      <c r="S461"/>
      <c r="T461"/>
      <c r="U461"/>
      <c r="V461"/>
      <c r="W461"/>
      <c r="X461"/>
      <c r="Y461"/>
      <c r="Z461"/>
      <c r="AA461" s="135"/>
      <c r="AB461" s="135"/>
      <c r="AC461" s="135"/>
      <c r="AD461" s="135"/>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c r="CK461"/>
      <c r="CL461"/>
      <c r="CM461"/>
      <c r="CN461"/>
      <c r="CO461"/>
      <c r="CP461"/>
      <c r="CQ461"/>
      <c r="CR461"/>
      <c r="CS461"/>
      <c r="CT461"/>
      <c r="CU461"/>
      <c r="CV461"/>
      <c r="CW461"/>
      <c r="CX461"/>
      <c r="CY461"/>
      <c r="CZ461"/>
      <c r="DA461"/>
      <c r="DB461"/>
      <c r="DC461"/>
      <c r="DD461"/>
      <c r="DE461"/>
      <c r="DF461"/>
      <c r="DG461"/>
      <c r="DH461"/>
      <c r="DI461"/>
      <c r="DJ461"/>
      <c r="DK461"/>
      <c r="DL461"/>
      <c r="DM461"/>
      <c r="DN461"/>
      <c r="DO461"/>
      <c r="DP461"/>
      <c r="DQ461"/>
      <c r="DR461"/>
      <c r="DS461"/>
      <c r="DT461"/>
      <c r="DU461"/>
      <c r="DV461"/>
      <c r="DW461"/>
      <c r="DX461"/>
      <c r="DY461"/>
      <c r="DZ461"/>
      <c r="EA461"/>
      <c r="EB461"/>
      <c r="EC461"/>
      <c r="ED461"/>
      <c r="EE461"/>
      <c r="EF461"/>
      <c r="EG461"/>
      <c r="EH461"/>
      <c r="EI461"/>
      <c r="EJ461"/>
      <c r="EK461"/>
      <c r="EL461"/>
      <c r="EM461"/>
      <c r="EN461"/>
      <c r="EO461"/>
      <c r="EP461"/>
      <c r="EQ461"/>
      <c r="ER461"/>
      <c r="ES461"/>
      <c r="ET461"/>
      <c r="EU461"/>
      <c r="EV461"/>
      <c r="EW461"/>
      <c r="EX461"/>
      <c r="EY461"/>
      <c r="EZ461"/>
      <c r="FA461"/>
      <c r="FB461"/>
      <c r="FC461"/>
      <c r="FD461"/>
      <c r="FE461"/>
      <c r="FF461"/>
      <c r="FG461"/>
      <c r="FH461"/>
      <c r="FI461"/>
      <c r="FJ461"/>
      <c r="FK461"/>
      <c r="FL461"/>
      <c r="FM461"/>
      <c r="FN461"/>
      <c r="FO461"/>
      <c r="FP461"/>
      <c r="FQ461"/>
      <c r="FR461"/>
      <c r="FS461"/>
      <c r="FT461"/>
      <c r="FU461"/>
      <c r="FV461"/>
      <c r="FW461"/>
      <c r="FX461"/>
      <c r="FY461"/>
      <c r="FZ461"/>
      <c r="GA461"/>
      <c r="GB461"/>
      <c r="GC461"/>
      <c r="GD461"/>
      <c r="GE461"/>
      <c r="GF461"/>
      <c r="GG461"/>
      <c r="GH461"/>
      <c r="GI461"/>
      <c r="GJ461"/>
      <c r="GK461"/>
      <c r="GL461"/>
      <c r="GM461"/>
      <c r="GN461"/>
      <c r="GO461"/>
      <c r="GP461"/>
      <c r="GQ461"/>
      <c r="GR461"/>
      <c r="GS461"/>
      <c r="GT461"/>
      <c r="GU461"/>
      <c r="GV461"/>
      <c r="GW461"/>
      <c r="GX461"/>
      <c r="GY461"/>
      <c r="GZ461"/>
      <c r="HA461"/>
      <c r="HB461"/>
      <c r="HC461"/>
      <c r="HD461"/>
      <c r="HE461"/>
      <c r="HF461"/>
      <c r="HG461"/>
      <c r="HH461"/>
      <c r="HI461"/>
      <c r="HJ461"/>
      <c r="HK461"/>
      <c r="HL461"/>
      <c r="HM461"/>
      <c r="HN461"/>
      <c r="HO461"/>
      <c r="HP461"/>
      <c r="HQ461"/>
      <c r="HR461"/>
      <c r="HS461"/>
      <c r="HT461"/>
      <c r="HU461"/>
      <c r="HV461"/>
      <c r="HW461"/>
      <c r="HX461"/>
      <c r="HY461"/>
      <c r="HZ461"/>
      <c r="IA461"/>
      <c r="IB461"/>
      <c r="IC461"/>
      <c r="ID461"/>
      <c r="IE461"/>
      <c r="IF461"/>
      <c r="IG461"/>
      <c r="IH461"/>
      <c r="II461"/>
      <c r="IJ461"/>
      <c r="IK461"/>
      <c r="IL461"/>
      <c r="IM461"/>
      <c r="IN461"/>
      <c r="IO461"/>
      <c r="IP461"/>
      <c r="IQ461"/>
      <c r="IR461"/>
      <c r="IS461"/>
      <c r="IT461"/>
      <c r="IU461"/>
      <c r="IV461"/>
    </row>
    <row r="462" spans="1:256" customHeight="1" ht="15.75" collapsed="true">
      <c r="A462" s="147"/>
      <c r="B462" s="22">
        <v>2</v>
      </c>
      <c r="C462" s="22">
        <v>7</v>
      </c>
      <c r="D462" s="23" t="s">
        <v>902</v>
      </c>
      <c r="E462" s="24"/>
      <c r="F462" s="23"/>
      <c r="G462" s="79">
        <v>7799493.9173403</v>
      </c>
      <c r="H462" s="25"/>
      <c r="I462" s="24"/>
      <c r="J462" s="24"/>
      <c r="K462" s="123"/>
      <c r="L462" s="124"/>
      <c r="M462" s="80"/>
      <c r="N462"/>
      <c r="O462"/>
      <c r="P462"/>
      <c r="Q462"/>
      <c r="R462"/>
      <c r="S462"/>
      <c r="T462"/>
      <c r="U462"/>
      <c r="V462"/>
      <c r="W462"/>
      <c r="X462"/>
      <c r="Y462"/>
      <c r="Z462"/>
      <c r="AA462" s="135"/>
      <c r="AB462" s="135"/>
      <c r="AC462" s="135"/>
      <c r="AD462" s="135"/>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c r="CK462"/>
      <c r="CL462"/>
      <c r="CM462"/>
      <c r="CN462"/>
      <c r="CO462"/>
      <c r="CP462"/>
      <c r="CQ462"/>
      <c r="CR462"/>
      <c r="CS462"/>
      <c r="CT462"/>
      <c r="CU462"/>
      <c r="CV462"/>
      <c r="CW462"/>
      <c r="CX462"/>
      <c r="CY462"/>
      <c r="CZ462"/>
      <c r="DA462"/>
      <c r="DB462"/>
      <c r="DC462"/>
      <c r="DD462"/>
      <c r="DE462"/>
      <c r="DF462"/>
      <c r="DG462"/>
      <c r="DH462"/>
      <c r="DI462"/>
      <c r="DJ462"/>
      <c r="DK462"/>
      <c r="DL462"/>
      <c r="DM462"/>
      <c r="DN462"/>
      <c r="DO462"/>
      <c r="DP462"/>
      <c r="DQ462"/>
      <c r="DR462"/>
      <c r="DS462"/>
      <c r="DT462"/>
      <c r="DU462"/>
      <c r="DV462"/>
      <c r="DW462"/>
      <c r="DX462"/>
      <c r="DY462"/>
      <c r="DZ462"/>
      <c r="EA462"/>
      <c r="EB462"/>
      <c r="EC462"/>
      <c r="ED462"/>
      <c r="EE462"/>
      <c r="EF462"/>
      <c r="EG462"/>
      <c r="EH462"/>
      <c r="EI462"/>
      <c r="EJ462"/>
      <c r="EK462"/>
      <c r="EL462"/>
      <c r="EM462"/>
      <c r="EN462"/>
      <c r="EO462"/>
      <c r="EP462"/>
      <c r="EQ462"/>
      <c r="ER462"/>
      <c r="ES462"/>
      <c r="ET462"/>
      <c r="EU462"/>
      <c r="EV462"/>
      <c r="EW462"/>
      <c r="EX462"/>
      <c r="EY462"/>
      <c r="EZ462"/>
      <c r="FA462"/>
      <c r="FB462"/>
      <c r="FC462"/>
      <c r="FD462"/>
      <c r="FE462"/>
      <c r="FF462"/>
      <c r="FG462"/>
      <c r="FH462"/>
      <c r="FI462"/>
      <c r="FJ462"/>
      <c r="FK462"/>
      <c r="FL462"/>
      <c r="FM462"/>
      <c r="FN462"/>
      <c r="FO462"/>
      <c r="FP462"/>
      <c r="FQ462"/>
      <c r="FR462"/>
      <c r="FS462"/>
      <c r="FT462"/>
      <c r="FU462"/>
      <c r="FV462"/>
      <c r="FW462"/>
      <c r="FX462"/>
      <c r="FY462"/>
      <c r="FZ462"/>
      <c r="GA462"/>
      <c r="GB462"/>
      <c r="GC462"/>
      <c r="GD462"/>
      <c r="GE462"/>
      <c r="GF462"/>
      <c r="GG462"/>
      <c r="GH462"/>
      <c r="GI462"/>
      <c r="GJ462"/>
      <c r="GK462"/>
      <c r="GL462"/>
      <c r="GM462"/>
      <c r="GN462"/>
      <c r="GO462"/>
      <c r="GP462"/>
      <c r="GQ462"/>
      <c r="GR462"/>
      <c r="GS462"/>
      <c r="GT462"/>
      <c r="GU462"/>
      <c r="GV462"/>
      <c r="GW462"/>
      <c r="GX462"/>
      <c r="GY462"/>
      <c r="GZ462"/>
      <c r="HA462"/>
      <c r="HB462"/>
      <c r="HC462"/>
      <c r="HD462"/>
      <c r="HE462"/>
      <c r="HF462"/>
      <c r="HG462"/>
      <c r="HH462"/>
      <c r="HI462"/>
      <c r="HJ462"/>
      <c r="HK462"/>
      <c r="HL462"/>
      <c r="HM462"/>
      <c r="HN462"/>
      <c r="HO462"/>
      <c r="HP462"/>
      <c r="HQ462"/>
      <c r="HR462"/>
      <c r="HS462"/>
      <c r="HT462"/>
      <c r="HU462"/>
      <c r="HV462"/>
      <c r="HW462"/>
      <c r="HX462"/>
      <c r="HY462"/>
      <c r="HZ462"/>
      <c r="IA462"/>
      <c r="IB462"/>
      <c r="IC462"/>
      <c r="ID462"/>
      <c r="IE462"/>
      <c r="IF462"/>
      <c r="IG462"/>
      <c r="IH462"/>
      <c r="II462"/>
      <c r="IJ462"/>
      <c r="IK462"/>
      <c r="IL462"/>
      <c r="IM462"/>
      <c r="IN462"/>
      <c r="IO462"/>
      <c r="IP462"/>
      <c r="IQ462"/>
      <c r="IR462"/>
      <c r="IS462"/>
      <c r="IT462"/>
      <c r="IU462"/>
      <c r="IV462"/>
    </row>
    <row r="463" spans="1:256" customHeight="1" ht="15" s="30" customFormat="1">
      <c r="A463" s="147"/>
      <c r="B463" s="31">
        <v>3</v>
      </c>
      <c r="C463" s="32" t="s">
        <v>903</v>
      </c>
      <c r="D463" s="33" t="s">
        <v>32</v>
      </c>
      <c r="E463" s="32"/>
      <c r="F463" s="34"/>
      <c r="G463" s="83">
        <v>972803.39888052</v>
      </c>
      <c r="H463" s="35"/>
      <c r="I463" s="36"/>
      <c r="J463" s="36"/>
      <c r="K463" s="126"/>
      <c r="L463" s="127"/>
      <c r="M463" s="84"/>
      <c r="AA463" s="135"/>
      <c r="AB463" s="137"/>
      <c r="AC463" s="137"/>
      <c r="AD463" s="137"/>
    </row>
    <row r="464" spans="1:256" customHeight="1" ht="30" s="30" customFormat="1">
      <c r="A464" s="147"/>
      <c r="B464" s="31">
        <v>3</v>
      </c>
      <c r="C464" s="32" t="s">
        <v>904</v>
      </c>
      <c r="D464" s="33" t="s">
        <v>35</v>
      </c>
      <c r="E464" s="32"/>
      <c r="F464" s="34"/>
      <c r="G464" s="83">
        <v>505680.77914517</v>
      </c>
      <c r="H464" s="35"/>
      <c r="I464" s="36"/>
      <c r="J464" s="36"/>
      <c r="K464" s="126"/>
      <c r="L464" s="127"/>
      <c r="M464" s="84"/>
      <c r="AA464" s="135"/>
      <c r="AB464" s="137"/>
      <c r="AC464" s="137"/>
      <c r="AD464" s="137"/>
    </row>
    <row r="465" spans="1:256" customHeight="1" ht="15" s="30" customFormat="1">
      <c r="A465" s="147"/>
      <c r="B465" s="31">
        <v>3</v>
      </c>
      <c r="C465" s="32" t="s">
        <v>905</v>
      </c>
      <c r="D465" s="33" t="s">
        <v>906</v>
      </c>
      <c r="E465" s="32"/>
      <c r="F465" s="34"/>
      <c r="G465" s="83">
        <v>966724.132</v>
      </c>
      <c r="H465" s="35"/>
      <c r="I465" s="36"/>
      <c r="J465" s="36"/>
      <c r="K465" s="126"/>
      <c r="L465" s="127"/>
      <c r="M465" s="84"/>
      <c r="AA465" s="135"/>
      <c r="AB465" s="137"/>
      <c r="AC465" s="137"/>
      <c r="AD465" s="137"/>
    </row>
    <row r="466" spans="1:256" customHeight="1" ht="15" hidden="true" outlineLevel="1" s="30" customFormat="1">
      <c r="A466" s="147"/>
      <c r="B466" s="26"/>
      <c r="C466" s="27" t="s">
        <v>907</v>
      </c>
      <c r="D466" s="28" t="s">
        <v>908</v>
      </c>
      <c r="E466" s="26" t="s">
        <v>84</v>
      </c>
      <c r="F466" s="29">
        <v>30364</v>
      </c>
      <c r="G466" s="81">
        <v>126617.88</v>
      </c>
      <c r="H466" s="27" t="s">
        <v>85</v>
      </c>
      <c r="I466" s="27" t="s">
        <v>909</v>
      </c>
      <c r="J466" s="27"/>
      <c r="K466" s="125"/>
      <c r="L466" s="125"/>
      <c r="M466" s="82"/>
      <c r="AA466" s="135">
        <v>3.8932103805421</v>
      </c>
      <c r="AB466" s="139" t="str">
        <f>VLOOKUP(I466,#REF!,4,0)</f>
        <v>0</v>
      </c>
      <c r="AC466" s="137">
        <f>ROUND(AB466/1.3*1.2644,2)</f>
        <v>0</v>
      </c>
      <c r="AD466" s="137">
        <f>AC466*F466-AA466*F466</f>
        <v>-118213.43999478</v>
      </c>
    </row>
    <row r="467" spans="1:256" customHeight="1" ht="15" hidden="true" outlineLevel="1" s="30" customFormat="1">
      <c r="A467" s="147"/>
      <c r="B467" s="26"/>
      <c r="C467" s="27" t="s">
        <v>910</v>
      </c>
      <c r="D467" s="28" t="s">
        <v>911</v>
      </c>
      <c r="E467" s="26" t="s">
        <v>47</v>
      </c>
      <c r="F467" s="29">
        <v>12</v>
      </c>
      <c r="G467" s="81">
        <v>4810.32</v>
      </c>
      <c r="H467" s="27" t="s">
        <v>85</v>
      </c>
      <c r="I467" s="27" t="s">
        <v>912</v>
      </c>
      <c r="J467" s="27"/>
      <c r="K467" s="125"/>
      <c r="L467" s="125"/>
      <c r="M467" s="82"/>
      <c r="AA467" s="135">
        <v>374.029186895</v>
      </c>
      <c r="AB467" s="139" t="str">
        <f>VLOOKUP(I467,#REF!,4,0)</f>
        <v>0</v>
      </c>
      <c r="AC467" s="137">
        <f>ROUND(AB467/1.3*1.2644,2)</f>
        <v>0</v>
      </c>
      <c r="AD467" s="137">
        <f>AC467*F467-AA467*F467</f>
        <v>-4488.35024274</v>
      </c>
    </row>
    <row r="468" spans="1:256" customHeight="1" ht="15" hidden="true" outlineLevel="1" s="30" customFormat="1">
      <c r="A468" s="147"/>
      <c r="B468" s="26"/>
      <c r="C468" s="27" t="s">
        <v>913</v>
      </c>
      <c r="D468" s="28" t="s">
        <v>914</v>
      </c>
      <c r="E468" s="26" t="s">
        <v>47</v>
      </c>
      <c r="F468" s="29">
        <v>1180</v>
      </c>
      <c r="G468" s="81">
        <v>473014.8</v>
      </c>
      <c r="H468" s="27" t="s">
        <v>85</v>
      </c>
      <c r="I468" s="27" t="s">
        <v>912</v>
      </c>
      <c r="J468" s="27"/>
      <c r="K468" s="125"/>
      <c r="L468" s="125"/>
      <c r="M468" s="82"/>
      <c r="AA468" s="135">
        <v>374.02915700492</v>
      </c>
      <c r="AB468" s="139" t="str">
        <f>VLOOKUP(I468,#REF!,4,0)</f>
        <v>0</v>
      </c>
      <c r="AC468" s="137">
        <f>ROUND(AB468/1.3*1.2644,2)</f>
        <v>0</v>
      </c>
      <c r="AD468" s="137">
        <f>AC468*F468-AA468*F468</f>
        <v>-441354.4052658</v>
      </c>
    </row>
    <row r="469" spans="1:256" customHeight="1" ht="15" hidden="true" outlineLevel="1" s="30" customFormat="1">
      <c r="A469" s="147"/>
      <c r="B469" s="26"/>
      <c r="C469" s="27" t="s">
        <v>915</v>
      </c>
      <c r="D469" s="28" t="s">
        <v>916</v>
      </c>
      <c r="E469" s="26" t="s">
        <v>78</v>
      </c>
      <c r="F469" s="29">
        <v>1359.95</v>
      </c>
      <c r="G469" s="81">
        <v>229654.76</v>
      </c>
      <c r="H469" s="27" t="s">
        <v>85</v>
      </c>
      <c r="I469" s="27" t="s">
        <v>917</v>
      </c>
      <c r="J469" s="27"/>
      <c r="K469" s="125"/>
      <c r="L469" s="125"/>
      <c r="M469" s="82"/>
      <c r="AA469" s="135">
        <v>159.50122342618</v>
      </c>
      <c r="AB469" s="139" t="str">
        <f>VLOOKUP(I469,#REF!,4,0)</f>
        <v>0</v>
      </c>
      <c r="AC469" s="137">
        <f>ROUND(AB469/1.3*1.2644,2)</f>
        <v>0</v>
      </c>
      <c r="AD469" s="137">
        <f>AC469*F469-AA469*F469</f>
        <v>-216913.68879843</v>
      </c>
    </row>
    <row r="470" spans="1:256" customHeight="1" ht="15" hidden="true" outlineLevel="1" s="30" customFormat="1">
      <c r="A470" s="147"/>
      <c r="B470" s="26"/>
      <c r="C470" s="27" t="s">
        <v>918</v>
      </c>
      <c r="D470" s="28" t="s">
        <v>919</v>
      </c>
      <c r="E470" s="26" t="s">
        <v>78</v>
      </c>
      <c r="F470" s="29">
        <v>1359.95</v>
      </c>
      <c r="G470" s="81">
        <v>44742.36</v>
      </c>
      <c r="H470" s="27" t="s">
        <v>85</v>
      </c>
      <c r="I470" s="27" t="s">
        <v>920</v>
      </c>
      <c r="J470" s="27"/>
      <c r="K470" s="125"/>
      <c r="L470" s="125"/>
      <c r="M470" s="82"/>
      <c r="AA470" s="135">
        <v>221.99326778832</v>
      </c>
      <c r="AB470" s="139" t="str">
        <f>VLOOKUP(I470,#REF!,4,0)</f>
        <v>0</v>
      </c>
      <c r="AC470" s="137">
        <f>ROUND(AB470/1.3*1.2644,2)</f>
        <v>0</v>
      </c>
      <c r="AD470" s="137">
        <f>AC470*F470-AA470*F470</f>
        <v>-301899.74452872</v>
      </c>
    </row>
    <row r="471" spans="1:256" customHeight="1" ht="15" hidden="true" outlineLevel="1" s="30" customFormat="1">
      <c r="A471" s="147"/>
      <c r="B471" s="26"/>
      <c r="C471" s="27" t="s">
        <v>921</v>
      </c>
      <c r="D471" s="28" t="s">
        <v>54</v>
      </c>
      <c r="E471" s="26" t="s">
        <v>55</v>
      </c>
      <c r="F471" s="63">
        <v>0.1</v>
      </c>
      <c r="G471" s="81">
        <v>87884.012</v>
      </c>
      <c r="H471" s="27"/>
      <c r="I471" s="27"/>
      <c r="J471" s="27"/>
      <c r="K471" s="125"/>
      <c r="L471" s="125"/>
      <c r="M471" s="82"/>
      <c r="AA471" s="135"/>
      <c r="AB471" s="137"/>
      <c r="AC471" s="137"/>
      <c r="AD471" s="137"/>
    </row>
    <row r="472" spans="1:256" customHeight="1" ht="15" collapsed="true" s="30" customFormat="1">
      <c r="A472" s="147"/>
      <c r="B472" s="31">
        <v>3</v>
      </c>
      <c r="C472" s="32" t="s">
        <v>922</v>
      </c>
      <c r="D472" s="33" t="s">
        <v>170</v>
      </c>
      <c r="E472" s="32"/>
      <c r="F472" s="34"/>
      <c r="G472" s="83">
        <v>1701374.6393556</v>
      </c>
      <c r="H472" s="35"/>
      <c r="I472" s="36"/>
      <c r="J472" s="36"/>
      <c r="K472" s="126"/>
      <c r="L472" s="127"/>
      <c r="M472" s="84"/>
      <c r="AA472" s="135"/>
      <c r="AB472" s="137"/>
      <c r="AC472" s="137"/>
      <c r="AD472" s="137"/>
    </row>
    <row r="473" spans="1:256" customHeight="1" ht="15" hidden="true" outlineLevel="1" s="30" customFormat="1">
      <c r="A473" s="147"/>
      <c r="B473" s="26"/>
      <c r="C473" s="27" t="s">
        <v>923</v>
      </c>
      <c r="D473" s="28" t="s">
        <v>924</v>
      </c>
      <c r="E473" s="26" t="s">
        <v>84</v>
      </c>
      <c r="F473" s="29">
        <v>5744.06</v>
      </c>
      <c r="G473" s="81">
        <v>2687.23</v>
      </c>
      <c r="H473" s="27" t="s">
        <v>79</v>
      </c>
      <c r="I473" s="27" t="s">
        <v>925</v>
      </c>
      <c r="J473" s="27"/>
      <c r="K473" s="125"/>
      <c r="L473" s="125"/>
      <c r="M473" s="82"/>
      <c r="AA473" s="135">
        <v>0.4950126301031</v>
      </c>
      <c r="AB473" s="137">
        <v>0.37</v>
      </c>
      <c r="AC473" s="137">
        <f>AB473*1.2644</f>
        <v>0.467828</v>
      </c>
      <c r="AD473" s="137">
        <f>F473*AC473-F473*AA473</f>
        <v>-156.15014639</v>
      </c>
    </row>
    <row r="474" spans="1:256" customHeight="1" ht="15" hidden="true" outlineLevel="1" s="30" customFormat="1">
      <c r="A474" s="147"/>
      <c r="B474" s="26"/>
      <c r="C474" s="27" t="s">
        <v>926</v>
      </c>
      <c r="D474" s="28" t="s">
        <v>927</v>
      </c>
      <c r="E474" s="26" t="s">
        <v>78</v>
      </c>
      <c r="F474" s="29">
        <v>55780.6861</v>
      </c>
      <c r="G474" s="81">
        <v>331344.867596</v>
      </c>
      <c r="H474" s="27" t="s">
        <v>206</v>
      </c>
      <c r="I474" s="27" t="s">
        <v>928</v>
      </c>
      <c r="J474" s="27"/>
      <c r="K474" s="125"/>
      <c r="L474" s="125"/>
      <c r="M474" s="82"/>
      <c r="AA474" s="135">
        <v>5.8598839049264</v>
      </c>
      <c r="AB474" s="140" t="s">
        <v>144</v>
      </c>
      <c r="AC474" s="137"/>
      <c r="AD474" s="137"/>
    </row>
    <row r="475" spans="1:256" customHeight="1" ht="45" hidden="true" outlineLevel="1" s="30" customFormat="1">
      <c r="A475" s="147"/>
      <c r="B475" s="26"/>
      <c r="C475" s="27" t="s">
        <v>929</v>
      </c>
      <c r="D475" s="28" t="s">
        <v>930</v>
      </c>
      <c r="E475" s="26" t="s">
        <v>78</v>
      </c>
      <c r="F475" s="29">
        <v>55780.6861</v>
      </c>
      <c r="G475" s="81">
        <v>1212672.12</v>
      </c>
      <c r="H475" s="27" t="s">
        <v>85</v>
      </c>
      <c r="I475" s="27" t="s">
        <v>931</v>
      </c>
      <c r="J475" s="27"/>
      <c r="K475" s="125"/>
      <c r="L475" s="125"/>
      <c r="M475" s="82"/>
      <c r="AA475" s="135">
        <v>23.720488557443</v>
      </c>
      <c r="AB475" s="139" t="str">
        <f>VLOOKUP(I475,#REF!,4,0)</f>
        <v>0</v>
      </c>
      <c r="AC475" s="137">
        <f>ROUND(AB475/1.3*1.2644,2)</f>
        <v>0</v>
      </c>
      <c r="AD475" s="137">
        <f>AC475*F475-AA475*F475</f>
        <v>-1323145.1263614</v>
      </c>
    </row>
    <row r="476" spans="1:256" customHeight="1" ht="15" hidden="true" outlineLevel="1" s="30" customFormat="1">
      <c r="A476" s="147"/>
      <c r="B476" s="26"/>
      <c r="C476" s="27" t="s">
        <v>932</v>
      </c>
      <c r="D476" s="28" t="s">
        <v>54</v>
      </c>
      <c r="E476" s="26" t="s">
        <v>55</v>
      </c>
      <c r="F476" s="63">
        <v>0.1</v>
      </c>
      <c r="G476" s="81">
        <v>154670.4217596</v>
      </c>
      <c r="H476" s="27"/>
      <c r="I476" s="27"/>
      <c r="J476" s="27"/>
      <c r="K476" s="125"/>
      <c r="L476" s="125"/>
      <c r="M476" s="82"/>
      <c r="AA476" s="135"/>
      <c r="AB476" s="137"/>
      <c r="AC476" s="137"/>
      <c r="AD476" s="137"/>
    </row>
    <row r="477" spans="1:256" customHeight="1" ht="15" collapsed="true" s="30" customFormat="1">
      <c r="A477" s="147"/>
      <c r="B477" s="31">
        <v>3</v>
      </c>
      <c r="C477" s="32" t="s">
        <v>933</v>
      </c>
      <c r="D477" s="33" t="s">
        <v>934</v>
      </c>
      <c r="E477" s="32"/>
      <c r="F477" s="34"/>
      <c r="G477" s="83">
        <v>1304415.2583352</v>
      </c>
      <c r="H477" s="35"/>
      <c r="I477" s="36"/>
      <c r="J477" s="36"/>
      <c r="K477" s="126"/>
      <c r="L477" s="127"/>
      <c r="M477" s="84"/>
      <c r="AA477" s="135"/>
      <c r="AB477" s="137"/>
      <c r="AC477" s="137"/>
      <c r="AD477" s="137"/>
    </row>
    <row r="478" spans="1:256" customHeight="1" ht="15" hidden="true" outlineLevel="1">
      <c r="A478" s="147"/>
      <c r="B478" s="26"/>
      <c r="C478" s="27" t="s">
        <v>935</v>
      </c>
      <c r="D478" s="28" t="s">
        <v>936</v>
      </c>
      <c r="E478" s="26" t="s">
        <v>42</v>
      </c>
      <c r="F478" s="29">
        <v>321.88</v>
      </c>
      <c r="G478" s="81">
        <v>757299.95</v>
      </c>
      <c r="H478" s="27" t="s">
        <v>85</v>
      </c>
      <c r="I478" s="27" t="s">
        <v>937</v>
      </c>
      <c r="J478" s="27"/>
      <c r="K478" s="125"/>
      <c r="L478" s="125"/>
      <c r="M478" s="82"/>
      <c r="AA478" s="135">
        <v>2415.8641927694</v>
      </c>
      <c r="AB478" s="139" t="str">
        <f>VLOOKUP(I478,#REF!,4,0)</f>
        <v>0</v>
      </c>
      <c r="AC478" s="137">
        <f>ROUND(AB478/1.3*1.2644,2)</f>
        <v>0</v>
      </c>
      <c r="AD478" s="137">
        <f>AC478*F478-AA478*F478</f>
        <v>-777618.36636861</v>
      </c>
    </row>
    <row r="479" spans="1:256" customHeight="1" ht="15" hidden="true" outlineLevel="1">
      <c r="A479" s="147"/>
      <c r="B479" s="26"/>
      <c r="C479" s="27" t="s">
        <v>938</v>
      </c>
      <c r="D479" s="28" t="s">
        <v>939</v>
      </c>
      <c r="E479" s="26" t="s">
        <v>42</v>
      </c>
      <c r="F479" s="29">
        <v>257.67598432299</v>
      </c>
      <c r="G479" s="81">
        <v>15347.18</v>
      </c>
      <c r="H479" s="27" t="s">
        <v>85</v>
      </c>
      <c r="I479" s="27" t="s">
        <v>940</v>
      </c>
      <c r="J479" s="27"/>
      <c r="K479" s="125"/>
      <c r="L479" s="125"/>
      <c r="M479" s="82"/>
      <c r="AA479" s="135">
        <v>64.846691743554</v>
      </c>
      <c r="AB479" s="139" t="str">
        <f>VLOOKUP(I479,#REF!,4,0)</f>
        <v>0</v>
      </c>
      <c r="AC479" s="137">
        <f>ROUND(AB479/1.3*1.2644,2)</f>
        <v>0</v>
      </c>
      <c r="AD479" s="137">
        <f>AC479*F479-AA479*F479</f>
        <v>-16709.43512511</v>
      </c>
    </row>
    <row r="480" spans="1:256" customHeight="1" ht="15" hidden="true" outlineLevel="1">
      <c r="A480" s="147"/>
      <c r="B480" s="26"/>
      <c r="C480" s="27" t="s">
        <v>941</v>
      </c>
      <c r="D480" s="28" t="s">
        <v>942</v>
      </c>
      <c r="E480" s="26" t="s">
        <v>47</v>
      </c>
      <c r="F480" s="29">
        <v>6</v>
      </c>
      <c r="G480" s="81">
        <v>2545.01</v>
      </c>
      <c r="H480" s="27" t="s">
        <v>79</v>
      </c>
      <c r="I480" s="27">
        <v>2003449</v>
      </c>
      <c r="J480" s="27"/>
      <c r="K480" s="125"/>
      <c r="L480" s="125"/>
      <c r="M480" s="82"/>
      <c r="AA480" s="135">
        <v>419.27569125</v>
      </c>
      <c r="AB480" s="141">
        <v>335.47</v>
      </c>
      <c r="AC480" s="137">
        <f>AB480*1.2644</f>
        <v>424.168268</v>
      </c>
      <c r="AD480" s="137">
        <f>F480*AC480-F480*AA480</f>
        <v>29.3554605</v>
      </c>
    </row>
    <row r="481" spans="1:256" customHeight="1" ht="30" hidden="true" outlineLevel="1">
      <c r="A481" s="147"/>
      <c r="B481" s="26"/>
      <c r="C481" s="27" t="s">
        <v>943</v>
      </c>
      <c r="D481" s="28" t="s">
        <v>944</v>
      </c>
      <c r="E481" s="26" t="s">
        <v>42</v>
      </c>
      <c r="F481" s="29">
        <v>366.52</v>
      </c>
      <c r="G481" s="81">
        <v>65750.02</v>
      </c>
      <c r="H481" s="27" t="s">
        <v>85</v>
      </c>
      <c r="I481" s="27" t="s">
        <v>945</v>
      </c>
      <c r="J481" s="27"/>
      <c r="K481" s="125"/>
      <c r="L481" s="125"/>
      <c r="M481" s="82"/>
      <c r="AA481" s="135">
        <v>235.26495864649</v>
      </c>
      <c r="AB481" s="139" t="str">
        <f>VLOOKUP(I481,#REF!,4,0)</f>
        <v>0</v>
      </c>
      <c r="AC481" s="137">
        <f>ROUND(AB481/1.3*1.2644,2)</f>
        <v>0</v>
      </c>
      <c r="AD481" s="137">
        <f>AC481*F481-AA481*F481</f>
        <v>-86229.31264311</v>
      </c>
    </row>
    <row r="482" spans="1:256" customHeight="1" ht="30" hidden="true" outlineLevel="1">
      <c r="A482" s="147"/>
      <c r="B482" s="26"/>
      <c r="C482" s="27" t="s">
        <v>946</v>
      </c>
      <c r="D482" s="28" t="s">
        <v>947</v>
      </c>
      <c r="E482" s="26" t="s">
        <v>42</v>
      </c>
      <c r="F482" s="29">
        <v>75.83</v>
      </c>
      <c r="G482" s="81">
        <v>4880.26</v>
      </c>
      <c r="H482" s="27" t="s">
        <v>79</v>
      </c>
      <c r="I482" s="27">
        <v>2003801</v>
      </c>
      <c r="J482" s="27"/>
      <c r="K482" s="125"/>
      <c r="L482" s="125"/>
      <c r="M482" s="82"/>
      <c r="AA482" s="135">
        <v>64.017199175392</v>
      </c>
      <c r="AB482" s="141">
        <v>50.9</v>
      </c>
      <c r="AC482" s="137">
        <f>AB482*1.2644</f>
        <v>64.35796</v>
      </c>
      <c r="AD482" s="137">
        <f>F482*AC482-F482*AA482</f>
        <v>25.83989333</v>
      </c>
    </row>
    <row r="483" spans="1:256" customHeight="1" ht="15" hidden="true" outlineLevel="1">
      <c r="A483" s="147"/>
      <c r="B483" s="26"/>
      <c r="C483" s="27" t="s">
        <v>948</v>
      </c>
      <c r="D483" s="28" t="s">
        <v>949</v>
      </c>
      <c r="E483" s="26" t="s">
        <v>47</v>
      </c>
      <c r="F483" s="29">
        <v>8</v>
      </c>
      <c r="G483" s="81">
        <v>548.88</v>
      </c>
      <c r="H483" s="27" t="s">
        <v>85</v>
      </c>
      <c r="I483" s="27" t="s">
        <v>950</v>
      </c>
      <c r="J483" s="27"/>
      <c r="K483" s="125"/>
      <c r="L483" s="125"/>
      <c r="M483" s="82"/>
      <c r="AA483" s="135">
        <v>77.8635960375</v>
      </c>
      <c r="AB483" s="139" t="str">
        <f>VLOOKUP(I483,#REF!,4,0)</f>
        <v>0</v>
      </c>
      <c r="AC483" s="137">
        <f>ROUND(AB483/1.3*1.2644,2)</f>
        <v>0</v>
      </c>
      <c r="AD483" s="137">
        <f>AC483*F483-AA483*F483</f>
        <v>-622.9087683</v>
      </c>
    </row>
    <row r="484" spans="1:256" customHeight="1" ht="15" hidden="true" outlineLevel="1">
      <c r="A484" s="147"/>
      <c r="B484" s="26"/>
      <c r="C484" s="27" t="s">
        <v>951</v>
      </c>
      <c r="D484" s="28" t="s">
        <v>952</v>
      </c>
      <c r="E484" s="26" t="s">
        <v>42</v>
      </c>
      <c r="F484" s="29">
        <v>38.92</v>
      </c>
      <c r="G484" s="81">
        <v>7002.49</v>
      </c>
      <c r="H484" s="27" t="s">
        <v>85</v>
      </c>
      <c r="I484" s="27" t="s">
        <v>953</v>
      </c>
      <c r="J484" s="27"/>
      <c r="K484" s="125"/>
      <c r="L484" s="125"/>
      <c r="M484" s="82"/>
      <c r="AA484" s="135">
        <v>184.58646256757</v>
      </c>
      <c r="AB484" s="139" t="str">
        <f>VLOOKUP(I484,#REF!,4,0)</f>
        <v>0</v>
      </c>
      <c r="AC484" s="137">
        <f>ROUND(AB484/1.3*1.2644,2)</f>
        <v>0</v>
      </c>
      <c r="AD484" s="137">
        <f>AC484*F484-AA484*F484</f>
        <v>-7184.10512313</v>
      </c>
    </row>
    <row r="485" spans="1:256" customHeight="1" ht="30" hidden="true" outlineLevel="1">
      <c r="A485" s="147"/>
      <c r="B485" s="26"/>
      <c r="C485" s="27" t="s">
        <v>954</v>
      </c>
      <c r="D485" s="28" t="s">
        <v>955</v>
      </c>
      <c r="E485" s="26" t="s">
        <v>42</v>
      </c>
      <c r="F485" s="29">
        <v>2897.11</v>
      </c>
      <c r="G485" s="81">
        <v>297939.663032</v>
      </c>
      <c r="H485" s="27" t="s">
        <v>79</v>
      </c>
      <c r="I485" s="27" t="s">
        <v>956</v>
      </c>
      <c r="J485" s="27"/>
      <c r="K485" s="125"/>
      <c r="L485" s="125"/>
      <c r="M485" s="82"/>
      <c r="AA485" s="135">
        <v>101.4509113744</v>
      </c>
      <c r="AB485" s="142" t="s">
        <v>144</v>
      </c>
      <c r="AC485" s="137"/>
      <c r="AD485" s="137"/>
    </row>
    <row r="486" spans="1:256" customHeight="1" ht="30" hidden="true" outlineLevel="1">
      <c r="A486" s="147"/>
      <c r="B486" s="26"/>
      <c r="C486" s="27" t="s">
        <v>957</v>
      </c>
      <c r="D486" s="28" t="s">
        <v>958</v>
      </c>
      <c r="E486" s="26" t="s">
        <v>42</v>
      </c>
      <c r="F486" s="29">
        <v>26.75</v>
      </c>
      <c r="G486" s="81">
        <v>3207.43</v>
      </c>
      <c r="H486" s="27" t="s">
        <v>206</v>
      </c>
      <c r="I486" s="27" t="s">
        <v>959</v>
      </c>
      <c r="J486" s="27"/>
      <c r="K486" s="125"/>
      <c r="L486" s="125"/>
      <c r="M486" s="82"/>
      <c r="AA486" s="135">
        <v>115.11078811178</v>
      </c>
      <c r="AB486" s="139" t="str">
        <f>VLOOKUP(I486,#REF!,4,0)</f>
        <v>0</v>
      </c>
      <c r="AC486" s="137" t="str">
        <f>AB486/1.3*1.2644</f>
        <v>0</v>
      </c>
      <c r="AD486" s="137" t="str">
        <f>F486*AC486-F486*AA486</f>
        <v>0</v>
      </c>
    </row>
    <row r="487" spans="1:256" customHeight="1" ht="15" hidden="true" outlineLevel="1">
      <c r="A487" s="147"/>
      <c r="B487" s="26"/>
      <c r="C487" s="27" t="s">
        <v>960</v>
      </c>
      <c r="D487" s="28" t="s">
        <v>961</v>
      </c>
      <c r="E487" s="26" t="s">
        <v>47</v>
      </c>
      <c r="F487" s="29">
        <v>4</v>
      </c>
      <c r="G487" s="81">
        <v>6496.08</v>
      </c>
      <c r="H487" s="27" t="s">
        <v>85</v>
      </c>
      <c r="I487" s="27" t="s">
        <v>962</v>
      </c>
      <c r="J487" s="27"/>
      <c r="K487" s="125"/>
      <c r="L487" s="125"/>
      <c r="M487" s="82"/>
      <c r="AA487" s="135">
        <v>1646.9916281325</v>
      </c>
      <c r="AB487" s="139" t="str">
        <f>VLOOKUP(I487,#REF!,4,0)</f>
        <v>0</v>
      </c>
      <c r="AC487" s="137">
        <f>ROUND(AB487/1.3*1.2644,2)</f>
        <v>0</v>
      </c>
      <c r="AD487" s="137">
        <f>AC487*F487-AA487*F487</f>
        <v>-6587.96651253</v>
      </c>
    </row>
    <row r="488" spans="1:256" customHeight="1" ht="15" hidden="true" outlineLevel="1">
      <c r="A488" s="147"/>
      <c r="B488" s="26"/>
      <c r="C488" s="27" t="s">
        <v>963</v>
      </c>
      <c r="D488" s="28" t="s">
        <v>964</v>
      </c>
      <c r="E488" s="26" t="s">
        <v>47</v>
      </c>
      <c r="F488" s="29">
        <v>8</v>
      </c>
      <c r="G488" s="81">
        <v>15894.32</v>
      </c>
      <c r="H488" s="27" t="s">
        <v>79</v>
      </c>
      <c r="I488" s="27" t="s">
        <v>965</v>
      </c>
      <c r="J488" s="27"/>
      <c r="K488" s="125"/>
      <c r="L488" s="125"/>
      <c r="M488" s="82"/>
      <c r="AA488" s="135">
        <v>1877.1422393587</v>
      </c>
      <c r="AB488" s="141">
        <v>1571.33</v>
      </c>
      <c r="AC488" s="137">
        <f>AB488*1.2644</f>
        <v>1986.789652</v>
      </c>
      <c r="AD488" s="137">
        <f>F488*AC488-F488*AA488</f>
        <v>877.17930113</v>
      </c>
    </row>
    <row r="489" spans="1:256" customHeight="1" ht="15" hidden="true" outlineLevel="1">
      <c r="A489" s="147"/>
      <c r="B489" s="26"/>
      <c r="C489" s="27" t="s">
        <v>966</v>
      </c>
      <c r="D489" s="28" t="s">
        <v>967</v>
      </c>
      <c r="E489" s="26" t="s">
        <v>42</v>
      </c>
      <c r="F489" s="29">
        <v>20.41</v>
      </c>
      <c r="G489" s="81">
        <v>1647.5</v>
      </c>
      <c r="H489" s="27" t="s">
        <v>85</v>
      </c>
      <c r="I489" s="27" t="s">
        <v>542</v>
      </c>
      <c r="J489" s="27"/>
      <c r="K489" s="125"/>
      <c r="L489" s="125"/>
      <c r="M489" s="82"/>
      <c r="AA489" s="135">
        <v>93.02234889172</v>
      </c>
      <c r="AB489" s="139" t="str">
        <f>VLOOKUP(I489,#REF!,4,0)</f>
        <v>0</v>
      </c>
      <c r="AC489" s="137">
        <f>ROUND(AB489/1.3*1.2644,2)</f>
        <v>0</v>
      </c>
      <c r="AD489" s="137">
        <f>AC489*F489-AA489*F489</f>
        <v>-1898.58614088</v>
      </c>
    </row>
    <row r="490" spans="1:256" customHeight="1" ht="15" hidden="true" outlineLevel="1">
      <c r="A490" s="147"/>
      <c r="B490" s="26"/>
      <c r="C490" s="27" t="s">
        <v>968</v>
      </c>
      <c r="D490" s="28" t="s">
        <v>969</v>
      </c>
      <c r="E490" s="26" t="s">
        <v>47</v>
      </c>
      <c r="F490" s="29">
        <v>6</v>
      </c>
      <c r="G490" s="81">
        <v>4848.85</v>
      </c>
      <c r="H490" s="27" t="s">
        <v>79</v>
      </c>
      <c r="I490" s="27">
        <v>2003618</v>
      </c>
      <c r="J490" s="27"/>
      <c r="K490" s="125"/>
      <c r="L490" s="125"/>
      <c r="M490" s="82"/>
      <c r="AA490" s="135">
        <v>901.993834625</v>
      </c>
      <c r="AB490" s="141">
        <v>639.15</v>
      </c>
      <c r="AC490" s="137">
        <f>AB490*1.2644</f>
        <v>808.14126</v>
      </c>
      <c r="AD490" s="137">
        <f>F490*AC490-F490*AA490</f>
        <v>-563.11544775</v>
      </c>
    </row>
    <row r="491" spans="1:256" customHeight="1" ht="30" hidden="true" outlineLevel="1">
      <c r="A491" s="147"/>
      <c r="B491" s="26"/>
      <c r="C491" s="27" t="s">
        <v>970</v>
      </c>
      <c r="D491" s="28" t="s">
        <v>971</v>
      </c>
      <c r="E491" s="26" t="s">
        <v>47</v>
      </c>
      <c r="F491" s="29">
        <v>3</v>
      </c>
      <c r="G491" s="81">
        <v>2424.42</v>
      </c>
      <c r="H491" s="27" t="s">
        <v>79</v>
      </c>
      <c r="I491" s="27">
        <v>2003618</v>
      </c>
      <c r="J491" s="27"/>
      <c r="K491" s="125"/>
      <c r="L491" s="125"/>
      <c r="M491" s="82"/>
      <c r="AA491" s="135">
        <v>901.99559814</v>
      </c>
      <c r="AB491" s="141">
        <v>639.15</v>
      </c>
      <c r="AC491" s="137">
        <f>AB491*1.2644</f>
        <v>808.14126</v>
      </c>
      <c r="AD491" s="137">
        <f>F491*AC491-F491*AA491</f>
        <v>-281.56301442</v>
      </c>
    </row>
    <row r="492" spans="1:256" customHeight="1" ht="15" hidden="true" outlineLevel="1">
      <c r="A492" s="147"/>
      <c r="B492" s="26"/>
      <c r="C492" s="27" t="s">
        <v>972</v>
      </c>
      <c r="D492" s="28" t="s">
        <v>54</v>
      </c>
      <c r="E492" s="26" t="s">
        <v>55</v>
      </c>
      <c r="F492" s="63">
        <v>0.1</v>
      </c>
      <c r="G492" s="81">
        <v>118583.2053032</v>
      </c>
      <c r="H492" s="27"/>
      <c r="I492" s="27"/>
      <c r="J492" s="27"/>
      <c r="K492" s="125"/>
      <c r="L492" s="125"/>
      <c r="M492" s="82"/>
      <c r="AA492" s="135"/>
    </row>
    <row r="493" spans="1:256" customHeight="1" ht="15" collapsed="true">
      <c r="A493" s="147"/>
      <c r="B493" s="31">
        <v>3</v>
      </c>
      <c r="C493" s="32" t="s">
        <v>973</v>
      </c>
      <c r="D493" s="33" t="s">
        <v>974</v>
      </c>
      <c r="E493" s="32"/>
      <c r="F493" s="34"/>
      <c r="G493" s="83">
        <v>1154671.188</v>
      </c>
      <c r="H493" s="35"/>
      <c r="I493" s="36"/>
      <c r="J493" s="36"/>
      <c r="K493" s="126"/>
      <c r="L493" s="127"/>
      <c r="M493" s="84"/>
      <c r="AA493" s="135"/>
    </row>
    <row r="494" spans="1:256" customHeight="1" ht="15" hidden="true" outlineLevel="1">
      <c r="A494" s="147"/>
      <c r="B494" s="26"/>
      <c r="C494" s="27" t="s">
        <v>975</v>
      </c>
      <c r="D494" s="28" t="s">
        <v>976</v>
      </c>
      <c r="E494" s="26" t="s">
        <v>84</v>
      </c>
      <c r="F494" s="29">
        <v>12857.3</v>
      </c>
      <c r="G494" s="81">
        <v>12680.28</v>
      </c>
      <c r="H494" s="27" t="s">
        <v>79</v>
      </c>
      <c r="I494" s="27" t="s">
        <v>977</v>
      </c>
      <c r="J494" s="27"/>
      <c r="K494" s="125"/>
      <c r="L494" s="125"/>
      <c r="M494" s="82"/>
      <c r="AA494" s="135">
        <v>1.8596434588281</v>
      </c>
      <c r="AB494" s="141">
        <v>0.78</v>
      </c>
      <c r="AC494" s="137">
        <f>AB494*1.2644</f>
        <v>0.986232</v>
      </c>
      <c r="AD494" s="137">
        <f>F494*AC494-F494*AA494</f>
        <v>-11229.71314959</v>
      </c>
    </row>
    <row r="495" spans="1:256" customHeight="1" ht="15" hidden="true" outlineLevel="1">
      <c r="A495" s="147"/>
      <c r="B495" s="26"/>
      <c r="C495" s="27" t="s">
        <v>978</v>
      </c>
      <c r="D495" s="28" t="s">
        <v>979</v>
      </c>
      <c r="E495" s="26" t="s">
        <v>78</v>
      </c>
      <c r="F495" s="29">
        <v>2571.46</v>
      </c>
      <c r="G495" s="81">
        <v>341944.9</v>
      </c>
      <c r="H495" s="27" t="s">
        <v>79</v>
      </c>
      <c r="I495" s="27">
        <v>4011282</v>
      </c>
      <c r="J495" s="27"/>
      <c r="K495" s="125"/>
      <c r="L495" s="125"/>
      <c r="M495" s="82"/>
      <c r="AA495" s="135">
        <v>132.65010928451</v>
      </c>
      <c r="AB495" s="141">
        <v>105.17</v>
      </c>
      <c r="AC495" s="137">
        <f>AB495*1.2644</f>
        <v>132.976948</v>
      </c>
      <c r="AD495" s="137">
        <f>F495*AC495-F495*AA495</f>
        <v>840.45268332999</v>
      </c>
    </row>
    <row r="496" spans="1:256" customHeight="1" ht="15" hidden="true" outlineLevel="1">
      <c r="A496" s="147"/>
      <c r="B496" s="26"/>
      <c r="C496" s="27" t="s">
        <v>980</v>
      </c>
      <c r="D496" s="28" t="s">
        <v>981</v>
      </c>
      <c r="E496" s="26" t="s">
        <v>78</v>
      </c>
      <c r="F496" s="29">
        <v>1928.59</v>
      </c>
      <c r="G496" s="81">
        <v>318420.53</v>
      </c>
      <c r="H496" s="27" t="s">
        <v>79</v>
      </c>
      <c r="I496" s="27" t="s">
        <v>982</v>
      </c>
      <c r="J496" s="27"/>
      <c r="K496" s="125"/>
      <c r="L496" s="125"/>
      <c r="M496" s="82"/>
      <c r="AA496" s="135">
        <v>169.37472196959</v>
      </c>
      <c r="AB496" s="141">
        <v>130.58</v>
      </c>
      <c r="AC496" s="137">
        <f>AB496*1.2644</f>
        <v>165.105352</v>
      </c>
      <c r="AD496" s="137">
        <f>F496*AC496-F496*AA496</f>
        <v>-8233.86422966</v>
      </c>
    </row>
    <row r="497" spans="1:256" customHeight="1" ht="15" hidden="true" outlineLevel="1">
      <c r="A497" s="147"/>
      <c r="B497" s="26"/>
      <c r="C497" s="27" t="s">
        <v>983</v>
      </c>
      <c r="D497" s="28" t="s">
        <v>984</v>
      </c>
      <c r="E497" s="26" t="s">
        <v>84</v>
      </c>
      <c r="F497" s="29">
        <v>12857.3</v>
      </c>
      <c r="G497" s="81">
        <v>5528.64</v>
      </c>
      <c r="H497" s="27" t="s">
        <v>85</v>
      </c>
      <c r="I497" s="27" t="s">
        <v>985</v>
      </c>
      <c r="J497" s="27"/>
      <c r="K497" s="125"/>
      <c r="L497" s="125"/>
      <c r="M497" s="82"/>
      <c r="AA497" s="135">
        <v>0.42811965937872</v>
      </c>
      <c r="AB497" s="139" t="str">
        <f>VLOOKUP(I497,#REF!,4,0)</f>
        <v>0</v>
      </c>
      <c r="AC497" s="137">
        <f>ROUND(AB497/1.3*1.2644,2)</f>
        <v>0</v>
      </c>
      <c r="AD497" s="137">
        <f>AC497*F497-AA497*F497</f>
        <v>-5504.46289653</v>
      </c>
    </row>
    <row r="498" spans="1:256" customHeight="1" ht="15" hidden="true" outlineLevel="1">
      <c r="A498" s="147"/>
      <c r="B498" s="26"/>
      <c r="C498" s="27" t="s">
        <v>986</v>
      </c>
      <c r="D498" s="28" t="s">
        <v>987</v>
      </c>
      <c r="E498" s="26" t="s">
        <v>84</v>
      </c>
      <c r="F498" s="29">
        <v>12857.3</v>
      </c>
      <c r="G498" s="81">
        <v>3413.92</v>
      </c>
      <c r="H498" s="27" t="s">
        <v>79</v>
      </c>
      <c r="I498" s="27">
        <v>4011354</v>
      </c>
      <c r="J498" s="27"/>
      <c r="K498" s="125"/>
      <c r="L498" s="125"/>
      <c r="M498" s="82"/>
      <c r="AA498" s="135">
        <v>0.2408172569653</v>
      </c>
      <c r="AB498" s="141">
        <v>0.21</v>
      </c>
      <c r="AC498" s="137">
        <f>AB498*1.2644</f>
        <v>0.265524</v>
      </c>
      <c r="AD498" s="137">
        <f>F498*AC498-F498*AA498</f>
        <v>317.66200722</v>
      </c>
    </row>
    <row r="499" spans="1:256" customHeight="1" ht="15" hidden="true" outlineLevel="1">
      <c r="A499" s="147"/>
      <c r="B499" s="26"/>
      <c r="C499" s="27" t="s">
        <v>988</v>
      </c>
      <c r="D499" s="28" t="s">
        <v>989</v>
      </c>
      <c r="E499" s="26" t="s">
        <v>78</v>
      </c>
      <c r="F499" s="29">
        <v>642.86</v>
      </c>
      <c r="G499" s="81">
        <v>122837.69</v>
      </c>
      <c r="H499" s="27" t="s">
        <v>85</v>
      </c>
      <c r="I499" s="27" t="s">
        <v>990</v>
      </c>
      <c r="J499" s="27"/>
      <c r="K499" s="125"/>
      <c r="L499" s="125"/>
      <c r="M499" s="82"/>
      <c r="AA499" s="135">
        <v>221.9932630793</v>
      </c>
      <c r="AB499" s="139" t="str">
        <f>VLOOKUP(I499,#REF!,4,0)</f>
        <v>0</v>
      </c>
      <c r="AC499" s="137">
        <f>ROUND(AB499/1.3*1.2644,2)</f>
        <v>0</v>
      </c>
      <c r="AD499" s="137">
        <f>AC499*F499-AA499*F499</f>
        <v>-142710.58910316</v>
      </c>
    </row>
    <row r="500" spans="1:256" customHeight="1" ht="15" hidden="true" outlineLevel="1">
      <c r="A500" s="147"/>
      <c r="B500" s="26"/>
      <c r="C500" s="27" t="s">
        <v>991</v>
      </c>
      <c r="D500" s="28" t="s">
        <v>992</v>
      </c>
      <c r="E500" s="26" t="s">
        <v>84</v>
      </c>
      <c r="F500" s="29">
        <v>1121.78</v>
      </c>
      <c r="G500" s="81">
        <v>108936.06</v>
      </c>
      <c r="H500" s="27" t="s">
        <v>85</v>
      </c>
      <c r="I500" s="27" t="s">
        <v>993</v>
      </c>
      <c r="J500" s="27"/>
      <c r="K500" s="125"/>
      <c r="L500" s="125"/>
      <c r="M500" s="82"/>
      <c r="AA500" s="135">
        <v>101.47766925616</v>
      </c>
      <c r="AB500" s="139" t="str">
        <f>VLOOKUP(I500,#REF!,4,0)</f>
        <v>0</v>
      </c>
      <c r="AC500" s="137">
        <f>ROUND(AB500/1.3*1.2644,2)</f>
        <v>0</v>
      </c>
      <c r="AD500" s="137">
        <f>AC500*F500-AA500*F500</f>
        <v>-113835.61981818</v>
      </c>
    </row>
    <row r="501" spans="1:256" customHeight="1" ht="15" hidden="true" outlineLevel="1">
      <c r="A501" s="147"/>
      <c r="B501" s="26"/>
      <c r="C501" s="27" t="s">
        <v>994</v>
      </c>
      <c r="D501" s="28" t="s">
        <v>995</v>
      </c>
      <c r="E501" s="26" t="s">
        <v>42</v>
      </c>
      <c r="F501" s="29">
        <v>3502.92</v>
      </c>
      <c r="G501" s="81">
        <v>135939.06</v>
      </c>
      <c r="H501" s="27" t="s">
        <v>206</v>
      </c>
      <c r="I501" s="27" t="s">
        <v>996</v>
      </c>
      <c r="J501" s="27"/>
      <c r="K501" s="125"/>
      <c r="L501" s="125"/>
      <c r="M501" s="82"/>
      <c r="AA501" s="135">
        <v>41.005807666755</v>
      </c>
      <c r="AB501" s="139" t="str">
        <f>VLOOKUP(I501,#REF!,4,0)</f>
        <v>0</v>
      </c>
      <c r="AC501" s="137" t="str">
        <f>AB501/1.3*1.2644</f>
        <v>0</v>
      </c>
      <c r="AD501" s="137" t="str">
        <f>F501*AC501-F501*AA501</f>
        <v>0</v>
      </c>
    </row>
    <row r="502" spans="1:256" customHeight="1" ht="15" hidden="true" outlineLevel="1">
      <c r="A502" s="147"/>
      <c r="B502" s="26"/>
      <c r="C502" s="27" t="s">
        <v>997</v>
      </c>
      <c r="D502" s="28" t="s">
        <v>54</v>
      </c>
      <c r="E502" s="26" t="s">
        <v>55</v>
      </c>
      <c r="F502" s="63">
        <v>0.1</v>
      </c>
      <c r="G502" s="81">
        <v>104970.108</v>
      </c>
      <c r="H502" s="27"/>
      <c r="I502" s="27"/>
      <c r="J502" s="27"/>
      <c r="K502" s="125"/>
      <c r="L502" s="125"/>
      <c r="M502" s="82"/>
      <c r="AA502" s="135"/>
    </row>
    <row r="503" spans="1:256" customHeight="1" ht="15" collapsed="true">
      <c r="A503" s="147"/>
      <c r="B503" s="31">
        <v>3</v>
      </c>
      <c r="C503" s="32" t="s">
        <v>998</v>
      </c>
      <c r="D503" s="33" t="s">
        <v>999</v>
      </c>
      <c r="E503" s="32"/>
      <c r="F503" s="34"/>
      <c r="G503" s="83">
        <v>1012982.9200568</v>
      </c>
      <c r="H503" s="35"/>
      <c r="I503" s="36"/>
      <c r="J503" s="36"/>
      <c r="K503" s="126"/>
      <c r="L503" s="127"/>
      <c r="M503" s="84"/>
      <c r="AA503" s="135"/>
    </row>
    <row r="504" spans="1:256" customHeight="1" ht="15" hidden="true" outlineLevel="1">
      <c r="A504" s="147"/>
      <c r="B504" s="26"/>
      <c r="C504" s="27" t="s">
        <v>1000</v>
      </c>
      <c r="D504" s="28" t="s">
        <v>1001</v>
      </c>
      <c r="E504" s="26" t="s">
        <v>84</v>
      </c>
      <c r="F504" s="29">
        <v>17312.02</v>
      </c>
      <c r="G504" s="81">
        <v>339488.71</v>
      </c>
      <c r="H504" s="27" t="s">
        <v>85</v>
      </c>
      <c r="I504" s="27" t="s">
        <v>1002</v>
      </c>
      <c r="J504" s="27"/>
      <c r="K504" s="125"/>
      <c r="L504" s="125"/>
      <c r="M504" s="82"/>
      <c r="AA504" s="135">
        <v>20.763789464313</v>
      </c>
      <c r="AB504" s="139" t="str">
        <f>VLOOKUP(I504,#REF!,4,0)</f>
        <v>0</v>
      </c>
      <c r="AC504" s="137">
        <f>ROUND(AB504/1.3*1.2644,2)</f>
        <v>0</v>
      </c>
      <c r="AD504" s="137">
        <f>AC504*F504-AA504*F504</f>
        <v>-359463.13848198</v>
      </c>
    </row>
    <row r="505" spans="1:256" customHeight="1" ht="15" hidden="true" outlineLevel="1">
      <c r="A505" s="147"/>
      <c r="B505" s="26"/>
      <c r="C505" s="27" t="s">
        <v>1003</v>
      </c>
      <c r="D505" s="28" t="s">
        <v>1004</v>
      </c>
      <c r="E505" s="26" t="s">
        <v>47</v>
      </c>
      <c r="F505" s="29">
        <v>173</v>
      </c>
      <c r="G505" s="81">
        <v>29843.893688</v>
      </c>
      <c r="H505" s="27" t="s">
        <v>152</v>
      </c>
      <c r="I505" s="27" t="s">
        <v>1005</v>
      </c>
      <c r="J505" s="27"/>
      <c r="K505" s="125"/>
      <c r="L505" s="125"/>
      <c r="M505" s="82"/>
      <c r="AA505" s="135">
        <v>170.17744417873</v>
      </c>
      <c r="AB505" s="137" t="s">
        <v>144</v>
      </c>
    </row>
    <row r="506" spans="1:256" customHeight="1" ht="15" hidden="true" outlineLevel="1">
      <c r="A506" s="147"/>
      <c r="B506" s="26"/>
      <c r="C506" s="27" t="s">
        <v>1006</v>
      </c>
      <c r="D506" s="28" t="s">
        <v>1007</v>
      </c>
      <c r="E506" s="26" t="s">
        <v>84</v>
      </c>
      <c r="F506" s="29">
        <v>8656.01</v>
      </c>
      <c r="G506" s="81">
        <v>551560.96</v>
      </c>
      <c r="H506" s="27" t="s">
        <v>85</v>
      </c>
      <c r="I506" s="27" t="s">
        <v>862</v>
      </c>
      <c r="J506" s="27"/>
      <c r="K506" s="125"/>
      <c r="L506" s="125"/>
      <c r="M506" s="82"/>
      <c r="AA506" s="135">
        <v>65.08752209909</v>
      </c>
      <c r="AB506" s="139" t="str">
        <f>VLOOKUP(I506,#REF!,4,0)</f>
        <v>0</v>
      </c>
      <c r="AC506" s="137">
        <f>ROUND(AB506/1.3*1.2644,2)</f>
        <v>0</v>
      </c>
      <c r="AD506" s="137">
        <f>AC506*F506-AA506*F506</f>
        <v>-563398.24216494</v>
      </c>
    </row>
    <row r="507" spans="1:256" customHeight="1" ht="15" hidden="true" outlineLevel="1">
      <c r="A507" s="147"/>
      <c r="B507" s="26"/>
      <c r="C507" s="27" t="s">
        <v>1008</v>
      </c>
      <c r="D507" s="28" t="s">
        <v>54</v>
      </c>
      <c r="E507" s="26" t="s">
        <v>55</v>
      </c>
      <c r="F507" s="63">
        <v>0.1</v>
      </c>
      <c r="G507" s="81">
        <v>92089.3563688</v>
      </c>
      <c r="H507" s="27"/>
      <c r="I507" s="27"/>
      <c r="J507" s="27"/>
      <c r="K507" s="125"/>
      <c r="L507" s="125"/>
      <c r="M507" s="82"/>
      <c r="AA507" s="135"/>
    </row>
    <row r="508" spans="1:256" customHeight="1" ht="15" collapsed="true">
      <c r="A508" s="147"/>
      <c r="B508" s="31">
        <v>3</v>
      </c>
      <c r="C508" s="32" t="s">
        <v>1009</v>
      </c>
      <c r="D508" s="33" t="s">
        <v>1010</v>
      </c>
      <c r="E508" s="32"/>
      <c r="F508" s="34"/>
      <c r="G508" s="83">
        <v>180841.601567</v>
      </c>
      <c r="H508" s="35"/>
      <c r="I508" s="36"/>
      <c r="J508" s="36"/>
      <c r="K508" s="126"/>
      <c r="L508" s="127"/>
      <c r="M508" s="84"/>
      <c r="AA508" s="135"/>
    </row>
    <row r="509" spans="1:256" customHeight="1" ht="15" hidden="true" outlineLevel="1">
      <c r="A509" s="147"/>
      <c r="B509" s="26"/>
      <c r="C509" s="27" t="s">
        <v>1011</v>
      </c>
      <c r="D509" s="28" t="s">
        <v>1012</v>
      </c>
      <c r="E509" s="26" t="s">
        <v>1013</v>
      </c>
      <c r="F509" s="29">
        <v>24</v>
      </c>
      <c r="G509" s="81">
        <v>5205.36</v>
      </c>
      <c r="H509" s="27" t="s">
        <v>85</v>
      </c>
      <c r="I509" s="27" t="s">
        <v>1014</v>
      </c>
      <c r="J509" s="27"/>
      <c r="K509" s="125"/>
      <c r="L509" s="125"/>
      <c r="M509" s="82"/>
      <c r="AA509" s="135">
        <v>254.30283090875</v>
      </c>
      <c r="AB509" s="139" t="str">
        <f>VLOOKUP(I509,#REF!,4,0)</f>
        <v>0</v>
      </c>
      <c r="AC509" s="137">
        <f>ROUND(AB509/1.3*1.2644,2)</f>
        <v>0</v>
      </c>
      <c r="AD509" s="137">
        <f>AC509*F509-AA509*F509</f>
        <v>-6103.26794181</v>
      </c>
    </row>
    <row r="510" spans="1:256" customHeight="1" ht="15" hidden="true" outlineLevel="1">
      <c r="A510" s="147"/>
      <c r="B510" s="26"/>
      <c r="C510" s="27" t="s">
        <v>1015</v>
      </c>
      <c r="D510" s="28" t="s">
        <v>1016</v>
      </c>
      <c r="E510" s="26" t="s">
        <v>1013</v>
      </c>
      <c r="F510" s="29">
        <v>20</v>
      </c>
      <c r="G510" s="81">
        <v>3020.8</v>
      </c>
      <c r="H510" s="27" t="s">
        <v>85</v>
      </c>
      <c r="I510" s="27" t="s">
        <v>1017</v>
      </c>
      <c r="J510" s="27"/>
      <c r="K510" s="125"/>
      <c r="L510" s="125"/>
      <c r="M510" s="82"/>
      <c r="AA510" s="135">
        <v>342.9505856985</v>
      </c>
      <c r="AB510" s="139" t="str">
        <f>VLOOKUP(I510,#REF!,4,0)</f>
        <v>0</v>
      </c>
      <c r="AC510" s="137">
        <f>ROUND(AB510/1.3*1.2644,2)</f>
        <v>0</v>
      </c>
      <c r="AD510" s="137">
        <f>AC510*F510-AA510*F510</f>
        <v>-6859.01171397</v>
      </c>
    </row>
    <row r="511" spans="1:256" customHeight="1" ht="15" hidden="true" outlineLevel="1">
      <c r="A511" s="147"/>
      <c r="B511" s="26"/>
      <c r="C511" s="27" t="s">
        <v>1018</v>
      </c>
      <c r="D511" s="28" t="s">
        <v>1019</v>
      </c>
      <c r="E511" s="26" t="s">
        <v>1013</v>
      </c>
      <c r="F511" s="29">
        <v>24</v>
      </c>
      <c r="G511" s="81">
        <v>2958.48</v>
      </c>
      <c r="H511" s="27" t="s">
        <v>85</v>
      </c>
      <c r="I511" s="27" t="s">
        <v>563</v>
      </c>
      <c r="J511" s="27"/>
      <c r="K511" s="125"/>
      <c r="L511" s="125"/>
      <c r="M511" s="82"/>
      <c r="AA511" s="135">
        <v>130.09494242875</v>
      </c>
      <c r="AB511" s="139" t="str">
        <f>VLOOKUP(I511,#REF!,4,0)</f>
        <v>0</v>
      </c>
      <c r="AC511" s="137">
        <f>ROUND(AB511/1.3*1.2644,2)</f>
        <v>0</v>
      </c>
      <c r="AD511" s="137">
        <f>AC511*F511-AA511*F511</f>
        <v>-3122.27861829</v>
      </c>
    </row>
    <row r="512" spans="1:256" customHeight="1" ht="30" hidden="true" outlineLevel="1">
      <c r="A512" s="147"/>
      <c r="B512" s="26"/>
      <c r="C512" s="27" t="s">
        <v>1020</v>
      </c>
      <c r="D512" s="28" t="s">
        <v>1021</v>
      </c>
      <c r="E512" s="26" t="s">
        <v>1013</v>
      </c>
      <c r="F512" s="29">
        <v>19</v>
      </c>
      <c r="G512" s="81">
        <v>50928.11</v>
      </c>
      <c r="H512" s="27" t="s">
        <v>79</v>
      </c>
      <c r="I512" s="27">
        <v>2003684</v>
      </c>
      <c r="J512" s="27"/>
      <c r="K512" s="125"/>
      <c r="L512" s="125"/>
      <c r="M512" s="82"/>
      <c r="AA512" s="135">
        <v>2596.6780088258</v>
      </c>
      <c r="AB512" s="137">
        <v>2119.92</v>
      </c>
      <c r="AC512" s="137">
        <f>AB512*1.2644</f>
        <v>2680.426848</v>
      </c>
      <c r="AD512" s="137">
        <f>F512*AC512-F512*AA512</f>
        <v>1591.22794431</v>
      </c>
    </row>
    <row r="513" spans="1:256" customHeight="1" ht="15" hidden="true" outlineLevel="1">
      <c r="A513" s="147"/>
      <c r="B513" s="26"/>
      <c r="C513" s="27" t="s">
        <v>1022</v>
      </c>
      <c r="D513" s="28" t="s">
        <v>1023</v>
      </c>
      <c r="E513" s="26" t="s">
        <v>42</v>
      </c>
      <c r="F513" s="29">
        <v>827.68</v>
      </c>
      <c r="G513" s="81">
        <v>26771.527522</v>
      </c>
      <c r="H513" s="27" t="s">
        <v>152</v>
      </c>
      <c r="I513" s="27">
        <v>30185</v>
      </c>
      <c r="J513" s="27"/>
      <c r="K513" s="125"/>
      <c r="L513" s="125"/>
      <c r="M513" s="82"/>
      <c r="AA513" s="135">
        <v>31.90827353836</v>
      </c>
      <c r="AB513" s="137" t="s">
        <v>144</v>
      </c>
    </row>
    <row r="514" spans="1:256" customHeight="1" ht="15" hidden="true" outlineLevel="1">
      <c r="A514" s="147"/>
      <c r="B514" s="26"/>
      <c r="C514" s="27" t="s">
        <v>1024</v>
      </c>
      <c r="D514" s="28" t="s">
        <v>1025</v>
      </c>
      <c r="E514" s="26" t="s">
        <v>42</v>
      </c>
      <c r="F514" s="29">
        <v>221.73</v>
      </c>
      <c r="G514" s="81">
        <v>7171.918448</v>
      </c>
      <c r="H514" s="27" t="s">
        <v>152</v>
      </c>
      <c r="I514" s="27">
        <v>30185</v>
      </c>
      <c r="J514" s="27"/>
      <c r="K514" s="125"/>
      <c r="L514" s="125"/>
      <c r="M514" s="82"/>
      <c r="AA514" s="135">
        <v>31.908287856041</v>
      </c>
      <c r="AB514" s="137" t="s">
        <v>144</v>
      </c>
    </row>
    <row r="515" spans="1:256" customHeight="1" ht="15" hidden="true" outlineLevel="1">
      <c r="A515" s="147"/>
      <c r="B515" s="26"/>
      <c r="C515" s="27" t="s">
        <v>1026</v>
      </c>
      <c r="D515" s="28" t="s">
        <v>820</v>
      </c>
      <c r="E515" s="26" t="s">
        <v>78</v>
      </c>
      <c r="F515" s="29">
        <v>2771.09</v>
      </c>
      <c r="G515" s="81">
        <v>30869.94</v>
      </c>
      <c r="H515" s="27" t="s">
        <v>85</v>
      </c>
      <c r="I515" s="27" t="s">
        <v>173</v>
      </c>
      <c r="J515" s="27"/>
      <c r="K515" s="125"/>
      <c r="L515" s="125"/>
      <c r="M515" s="82"/>
      <c r="AA515" s="135">
        <v>11.973964497505</v>
      </c>
      <c r="AB515" s="139" t="str">
        <f>VLOOKUP(I515,#REF!,4,0)</f>
        <v>0</v>
      </c>
      <c r="AC515" s="137">
        <f>ROUND(AB515/1.3*1.2644,2)</f>
        <v>0</v>
      </c>
      <c r="AD515" s="137">
        <f>AC515*F515-AA515*F515</f>
        <v>-33180.93327939</v>
      </c>
    </row>
    <row r="516" spans="1:256" customHeight="1" ht="45" hidden="true" outlineLevel="1">
      <c r="A516" s="147"/>
      <c r="B516" s="26"/>
      <c r="C516" s="27" t="s">
        <v>1027</v>
      </c>
      <c r="D516" s="28" t="s">
        <v>175</v>
      </c>
      <c r="E516" s="26" t="s">
        <v>78</v>
      </c>
      <c r="F516" s="29">
        <v>2758.22</v>
      </c>
      <c r="G516" s="81">
        <v>13322.2</v>
      </c>
      <c r="H516" s="27" t="s">
        <v>85</v>
      </c>
      <c r="I516" s="27" t="s">
        <v>176</v>
      </c>
      <c r="J516" s="27"/>
      <c r="K516" s="125"/>
      <c r="L516" s="125"/>
      <c r="M516" s="82"/>
      <c r="AA516" s="135">
        <v>5.1909456788182</v>
      </c>
      <c r="AB516" s="139" t="str">
        <f>VLOOKUP(I516,#REF!,4,0)</f>
        <v>0</v>
      </c>
      <c r="AC516" s="137">
        <f>ROUND(AB516/1.3*1.2644,2)</f>
        <v>0</v>
      </c>
      <c r="AD516" s="137">
        <f>AC516*F516-AA516*F516</f>
        <v>-14317.77019023</v>
      </c>
    </row>
    <row r="517" spans="1:256" customHeight="1" ht="30" hidden="true" outlineLevel="1">
      <c r="A517" s="147"/>
      <c r="B517" s="26"/>
      <c r="C517" s="27" t="s">
        <v>1028</v>
      </c>
      <c r="D517" s="28" t="s">
        <v>849</v>
      </c>
      <c r="E517" s="26" t="s">
        <v>84</v>
      </c>
      <c r="F517" s="29">
        <v>216</v>
      </c>
      <c r="G517" s="81">
        <v>24153.12</v>
      </c>
      <c r="H517" s="27" t="s">
        <v>85</v>
      </c>
      <c r="I517" s="27" t="s">
        <v>86</v>
      </c>
      <c r="J517" s="27"/>
      <c r="K517" s="125"/>
      <c r="L517" s="125"/>
      <c r="M517" s="82"/>
      <c r="AA517" s="135">
        <v>117.19767142236</v>
      </c>
      <c r="AB517" s="139" t="str">
        <f>VLOOKUP(I517,#REF!,4,0)</f>
        <v>0</v>
      </c>
      <c r="AC517" s="137">
        <f>ROUND(AB517/1.3*1.2644,2)</f>
        <v>0</v>
      </c>
      <c r="AD517" s="137">
        <f>AC517*F517-AA517*F517</f>
        <v>-25314.69702723</v>
      </c>
    </row>
    <row r="518" spans="1:256" customHeight="1" ht="15" hidden="true" outlineLevel="1">
      <c r="A518" s="147"/>
      <c r="B518" s="26"/>
      <c r="C518" s="27" t="s">
        <v>1029</v>
      </c>
      <c r="D518" s="28" t="s">
        <v>54</v>
      </c>
      <c r="E518" s="26" t="s">
        <v>55</v>
      </c>
      <c r="F518" s="63">
        <v>0.1</v>
      </c>
      <c r="G518" s="81">
        <v>16440.145597</v>
      </c>
      <c r="H518" s="27"/>
      <c r="I518" s="27"/>
      <c r="J518" s="27"/>
      <c r="K518" s="125"/>
      <c r="L518" s="125"/>
      <c r="M518" s="82"/>
      <c r="AA518" s="135"/>
    </row>
    <row r="519" spans="1:256" customHeight="1" ht="15" collapsed="true">
      <c r="A519" s="147"/>
      <c r="B519" s="22">
        <v>2</v>
      </c>
      <c r="C519" s="22">
        <v>8</v>
      </c>
      <c r="D519" s="23" t="s">
        <v>1030</v>
      </c>
      <c r="E519" s="24"/>
      <c r="F519" s="23"/>
      <c r="G519" s="79">
        <v>222321493.96428</v>
      </c>
      <c r="H519" s="25"/>
      <c r="I519" s="24"/>
      <c r="J519" s="24"/>
      <c r="K519" s="123"/>
      <c r="L519" s="124"/>
      <c r="M519" s="80"/>
      <c r="AA519" s="135"/>
    </row>
    <row r="520" spans="1:256" customHeight="1" ht="15" hidden="true" outlineLevel="1" s="155" customFormat="1">
      <c r="A520" s="147"/>
      <c r="B520" s="148"/>
      <c r="C520" s="162" t="s">
        <v>1031</v>
      </c>
      <c r="D520" s="163" t="s">
        <v>1032</v>
      </c>
      <c r="E520" s="164" t="s">
        <v>29</v>
      </c>
      <c r="F520" s="165">
        <v>1</v>
      </c>
      <c r="G520" s="166">
        <v>167612116.77336</v>
      </c>
      <c r="H520" s="149"/>
      <c r="I520" s="149"/>
      <c r="J520" s="149"/>
      <c r="K520" s="167"/>
      <c r="L520" s="167"/>
      <c r="M520" s="168" t="s">
        <v>1033</v>
      </c>
      <c r="AA520" s="156">
        <v>165347649.88527</v>
      </c>
      <c r="AB520" s="157"/>
      <c r="AC520" s="157"/>
      <c r="AD520" s="157"/>
    </row>
    <row r="521" spans="1:256" customHeight="1" ht="15" hidden="true" outlineLevel="1">
      <c r="A521" s="147"/>
      <c r="B521" s="26"/>
      <c r="C521" s="64" t="s">
        <v>1034</v>
      </c>
      <c r="D521" s="65" t="s">
        <v>1035</v>
      </c>
      <c r="E521" s="26" t="s">
        <v>29</v>
      </c>
      <c r="F521" s="29">
        <v>1</v>
      </c>
      <c r="G521" s="81">
        <v>35560749.136714</v>
      </c>
      <c r="H521" s="27"/>
      <c r="I521" s="27"/>
      <c r="J521" s="27"/>
      <c r="K521" s="125"/>
      <c r="L521" s="125"/>
      <c r="M521" s="82"/>
      <c r="AA521" s="135">
        <v>35080317.647119</v>
      </c>
    </row>
    <row r="522" spans="1:256" customHeight="1" ht="15" hidden="true" outlineLevel="1">
      <c r="A522" s="147"/>
      <c r="B522" s="26"/>
      <c r="C522" s="64" t="s">
        <v>1036</v>
      </c>
      <c r="D522" s="65" t="s">
        <v>1037</v>
      </c>
      <c r="E522" s="26" t="s">
        <v>29</v>
      </c>
      <c r="F522" s="29">
        <v>1</v>
      </c>
      <c r="G522" s="81">
        <v>7071143.473408</v>
      </c>
      <c r="H522" s="27"/>
      <c r="I522" s="27"/>
      <c r="J522" s="27"/>
      <c r="K522" s="125"/>
      <c r="L522" s="125"/>
      <c r="M522" s="82"/>
      <c r="AA522" s="135">
        <v>6975611.1779827</v>
      </c>
    </row>
    <row r="523" spans="1:256" customHeight="1" ht="15" hidden="true" outlineLevel="1">
      <c r="A523" s="147"/>
      <c r="B523" s="26"/>
      <c r="C523" s="64" t="s">
        <v>1038</v>
      </c>
      <c r="D523" s="65" t="s">
        <v>1039</v>
      </c>
      <c r="E523" s="26" t="s">
        <v>29</v>
      </c>
      <c r="F523" s="29">
        <v>1</v>
      </c>
      <c r="G523" s="81">
        <v>5770164.301548</v>
      </c>
      <c r="H523" s="27"/>
      <c r="I523" s="27"/>
      <c r="J523" s="27"/>
      <c r="K523" s="125"/>
      <c r="L523" s="125"/>
      <c r="M523" s="82"/>
      <c r="AA523" s="135">
        <v>5692208.4457828</v>
      </c>
    </row>
    <row r="524" spans="1:256" customHeight="1" ht="15" hidden="true" outlineLevel="1">
      <c r="A524" s="147"/>
      <c r="B524" s="26"/>
      <c r="C524" s="64" t="s">
        <v>1040</v>
      </c>
      <c r="D524" s="65" t="s">
        <v>1041</v>
      </c>
      <c r="E524" s="26" t="s">
        <v>29</v>
      </c>
      <c r="F524" s="29">
        <v>1</v>
      </c>
      <c r="G524" s="81">
        <v>6307320.279252</v>
      </c>
      <c r="H524" s="27"/>
      <c r="I524" s="27"/>
      <c r="J524" s="27"/>
      <c r="K524" s="125"/>
      <c r="L524" s="125"/>
      <c r="M524" s="82"/>
      <c r="AA524" s="135">
        <v>5692208.4457828</v>
      </c>
    </row>
    <row r="525" spans="1:256" customHeight="1" ht="15" collapsed="true">
      <c r="A525" s="147"/>
      <c r="B525" s="22">
        <v>2</v>
      </c>
      <c r="C525" s="22">
        <v>9</v>
      </c>
      <c r="D525" s="23" t="s">
        <v>1042</v>
      </c>
      <c r="E525" s="24"/>
      <c r="F525" s="23"/>
      <c r="G525" s="79">
        <v>11007696</v>
      </c>
      <c r="H525" s="25"/>
      <c r="I525" s="24"/>
      <c r="J525" s="24"/>
      <c r="K525" s="123"/>
      <c r="L525" s="124"/>
      <c r="M525" s="80"/>
      <c r="AA525" s="135"/>
    </row>
    <row r="526" spans="1:256" customHeight="1" ht="15" hidden="true" outlineLevel="1" s="155" customFormat="1">
      <c r="A526" s="147"/>
      <c r="B526" s="148"/>
      <c r="C526" s="149" t="s">
        <v>1043</v>
      </c>
      <c r="D526" s="150" t="s">
        <v>1044</v>
      </c>
      <c r="E526" s="148" t="s">
        <v>29</v>
      </c>
      <c r="F526" s="151">
        <v>1</v>
      </c>
      <c r="G526" s="151">
        <v>8108800</v>
      </c>
      <c r="H526" s="152" t="s">
        <v>43</v>
      </c>
      <c r="I526" s="152" t="s">
        <v>43</v>
      </c>
      <c r="J526" s="153"/>
      <c r="K526" s="154"/>
      <c r="L526" s="154"/>
      <c r="M526" s="153"/>
      <c r="AA526" s="156">
        <v>8000000</v>
      </c>
      <c r="AB526" s="157"/>
      <c r="AC526" s="157"/>
      <c r="AD526" s="157"/>
    </row>
    <row r="527" spans="1:256" customHeight="1" ht="15" hidden="true" outlineLevel="1" s="155" customFormat="1">
      <c r="C527" s="149" t="s">
        <v>1045</v>
      </c>
      <c r="D527" s="150" t="s">
        <v>1046</v>
      </c>
      <c r="E527" s="148" t="s">
        <v>29</v>
      </c>
      <c r="F527" s="151">
        <v>1</v>
      </c>
      <c r="G527" s="151">
        <v>1976520</v>
      </c>
      <c r="H527" s="152" t="s">
        <v>43</v>
      </c>
      <c r="I527" s="152" t="s">
        <v>43</v>
      </c>
      <c r="K527" s="158"/>
      <c r="L527" s="158"/>
      <c r="AA527" s="156">
        <v>1950000</v>
      </c>
      <c r="AB527" s="157"/>
      <c r="AC527" s="157"/>
      <c r="AD527" s="157"/>
    </row>
    <row r="528" spans="1:256" customHeight="1" ht="15" hidden="true" outlineLevel="1" s="155" customFormat="1">
      <c r="C528" s="149" t="s">
        <v>1047</v>
      </c>
      <c r="D528" s="150" t="s">
        <v>1048</v>
      </c>
      <c r="E528" s="148" t="s">
        <v>29</v>
      </c>
      <c r="F528" s="151">
        <v>1</v>
      </c>
      <c r="G528" s="151">
        <v>922376</v>
      </c>
      <c r="H528" s="152" t="s">
        <v>43</v>
      </c>
      <c r="I528" s="152" t="s">
        <v>43</v>
      </c>
      <c r="K528" s="158"/>
      <c r="L528" s="158"/>
      <c r="AA528" s="156">
        <v>910000</v>
      </c>
      <c r="AB528" s="157"/>
      <c r="AC528" s="157"/>
      <c r="AD528" s="157"/>
    </row>
    <row r="529" spans="1:256" customHeight="1" ht="15.75" collapsed="true" s="155" customFormat="1">
      <c r="G529" s="159"/>
      <c r="K529" s="158"/>
      <c r="L529" s="158"/>
      <c r="AA529" s="156" t="str">
        <f>IF(F529="","",G529/F529)</f>
        <v/>
      </c>
      <c r="AB529" s="160"/>
      <c r="AC529" s="157"/>
      <c r="AD529" s="161">
        <f>SUM(AD35:AD517)</f>
        <v>-24737485.386886</v>
      </c>
    </row>
  </sheetData>
  <sheetProtection sheet="false" objects="false" scenarios="false" formatCells="true" formatColumns="true" formatRows="true" insertColumns="true" insertRows="true" insertHyperlinks="true" deleteColumns="true" deleteRows="true" selectLockedCells="false" sort="true" autoFilter="true" pivotTables="true" selectUnlockedCells="false"/>
  <printOptions gridLines="false" gridLinesSet="true" horizontalCentered="true"/>
  <pageMargins left="0.51180555555556" right="0.51180555555556" top="0.7875" bottom="0.7875" header="0.51180555555556" footer="0.51180555555556"/>
  <pageSetup paperSize="9" orientation="portrait" scale="55" fitToHeight="0" fitToWidth="1"/>
  <headerFooter differentOddEven="false" differentFirst="false" scaleWithDoc="true" alignWithMargins="true">
    <oddHeader/>
    <oddFooter/>
    <evenHeader/>
    <evenFooter/>
    <firstHeader/>
    <firstFooter/>
  </headerFooter>
  <drawing r:id="rId1"/>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Custos Projeto Referencial</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Bernat Alcalde Barcons</dc:creator>
  <cp:lastModifiedBy>silvano</cp:lastModifiedBy>
  <dcterms:created xsi:type="dcterms:W3CDTF">1998-11-26T18:03:56+02:00</dcterms:created>
  <dcterms:modified xsi:type="dcterms:W3CDTF">2020-04-28T19:45:59+03:00</dcterms:modified>
  <dc:title>RESUMEN CIERRE OFERTAS</dc:title>
  <dc:description/>
  <dc:subject/>
  <cp:keywords/>
  <cp:category/>
</cp:coreProperties>
</file>